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120" windowWidth="11355" windowHeight="2385"/>
  </bookViews>
  <sheets>
    <sheet name="GF Rev Budget 2014-18" sheetId="1" r:id="rId1"/>
    <sheet name="Sheet1" sheetId="2" r:id="rId2"/>
    <sheet name="Sheet2" sheetId="3" r:id="rId3"/>
  </sheets>
  <externalReferences>
    <externalReference r:id="rId4"/>
    <externalReference r:id="rId5"/>
  </externalReferences>
  <definedNames>
    <definedName name="_xlnm.Print_Area" localSheetId="0">'GF Rev Budget 2014-18'!$A$2:$O$128</definedName>
    <definedName name="_xlnm.Print_Titles" localSheetId="0">'GF Rev Budget 2014-18'!$2:$7</definedName>
  </definedNames>
  <calcPr calcId="145621"/>
</workbook>
</file>

<file path=xl/calcChain.xml><?xml version="1.0" encoding="utf-8"?>
<calcChain xmlns="http://schemas.openxmlformats.org/spreadsheetml/2006/main">
  <c r="E121" i="1" l="1"/>
  <c r="N102" i="1"/>
  <c r="N99" i="1"/>
  <c r="N97" i="1"/>
  <c r="N96" i="1"/>
  <c r="N95" i="1"/>
  <c r="N94" i="1"/>
  <c r="N93" i="1"/>
  <c r="N92" i="1"/>
  <c r="N91" i="1"/>
  <c r="N86" i="1"/>
  <c r="N85" i="1"/>
  <c r="N84" i="1"/>
  <c r="N81" i="1"/>
  <c r="N77" i="1"/>
  <c r="N76" i="1"/>
  <c r="N73" i="1"/>
  <c r="N72" i="1"/>
  <c r="N71" i="1"/>
  <c r="N69" i="1"/>
  <c r="N64" i="1"/>
  <c r="N63" i="1"/>
  <c r="N62" i="1"/>
  <c r="N61" i="1"/>
  <c r="N60" i="1"/>
  <c r="N59" i="1"/>
  <c r="N58" i="1"/>
  <c r="N55" i="1"/>
  <c r="N53" i="1"/>
  <c r="N49" i="1"/>
  <c r="N48" i="1"/>
  <c r="N47" i="1"/>
  <c r="N45" i="1"/>
  <c r="N42" i="1"/>
  <c r="N41" i="1"/>
  <c r="N40" i="1"/>
  <c r="N39" i="1"/>
  <c r="N38" i="1"/>
  <c r="N35" i="1"/>
  <c r="N34" i="1"/>
  <c r="N33" i="1"/>
  <c r="N32" i="1"/>
  <c r="N31" i="1"/>
  <c r="N30" i="1"/>
  <c r="N25" i="1"/>
  <c r="N24" i="1"/>
  <c r="N21" i="1"/>
  <c r="N20" i="1"/>
  <c r="N19" i="1"/>
  <c r="N14" i="1"/>
  <c r="N13" i="1"/>
  <c r="N12" i="1"/>
  <c r="N11" i="1"/>
  <c r="K102" i="1"/>
  <c r="K99" i="1"/>
  <c r="K97" i="1"/>
  <c r="K96" i="1"/>
  <c r="K95" i="1"/>
  <c r="K94" i="1"/>
  <c r="K93" i="1"/>
  <c r="K92" i="1"/>
  <c r="K91" i="1"/>
  <c r="K90" i="1"/>
  <c r="K86" i="1"/>
  <c r="K85" i="1"/>
  <c r="K84" i="1"/>
  <c r="K81" i="1"/>
  <c r="K77" i="1"/>
  <c r="K76" i="1"/>
  <c r="K73" i="1"/>
  <c r="K72" i="1"/>
  <c r="K71" i="1"/>
  <c r="K69" i="1"/>
  <c r="K64" i="1"/>
  <c r="K63" i="1"/>
  <c r="K62" i="1"/>
  <c r="K61" i="1"/>
  <c r="K60" i="1"/>
  <c r="K59" i="1"/>
  <c r="K58" i="1" s="1"/>
  <c r="K55" i="1"/>
  <c r="K53" i="1"/>
  <c r="K49" i="1"/>
  <c r="K48" i="1"/>
  <c r="K47" i="1"/>
  <c r="K45" i="1"/>
  <c r="K42" i="1"/>
  <c r="K41" i="1"/>
  <c r="K40" i="1"/>
  <c r="K39" i="1"/>
  <c r="K38" i="1"/>
  <c r="K37" i="1" s="1"/>
  <c r="K35" i="1"/>
  <c r="K34" i="1"/>
  <c r="K33" i="1"/>
  <c r="K32" i="1"/>
  <c r="K31" i="1"/>
  <c r="K30" i="1" s="1"/>
  <c r="K26" i="1"/>
  <c r="K25" i="1"/>
  <c r="K24" i="1"/>
  <c r="K23" i="1"/>
  <c r="K21" i="1"/>
  <c r="K20" i="1"/>
  <c r="K19" i="1"/>
  <c r="K14" i="1"/>
  <c r="K13" i="1"/>
  <c r="K12" i="1"/>
  <c r="K11" i="1"/>
  <c r="H102" i="1"/>
  <c r="H99" i="1"/>
  <c r="H97" i="1"/>
  <c r="H96" i="1"/>
  <c r="H95" i="1"/>
  <c r="H94" i="1"/>
  <c r="H93" i="1"/>
  <c r="H92" i="1"/>
  <c r="H91" i="1"/>
  <c r="H90" i="1"/>
  <c r="H86" i="1"/>
  <c r="H85" i="1"/>
  <c r="H84" i="1"/>
  <c r="H81" i="1"/>
  <c r="H77" i="1"/>
  <c r="H76" i="1"/>
  <c r="H73" i="1"/>
  <c r="H72" i="1"/>
  <c r="H71" i="1"/>
  <c r="H69" i="1"/>
  <c r="H64" i="1"/>
  <c r="H63" i="1"/>
  <c r="H62" i="1"/>
  <c r="H61" i="1"/>
  <c r="H60" i="1"/>
  <c r="H59" i="1"/>
  <c r="H58" i="1" s="1"/>
  <c r="H55" i="1"/>
  <c r="H54" i="1"/>
  <c r="H53" i="1"/>
  <c r="H52" i="1"/>
  <c r="H49" i="1"/>
  <c r="H48" i="1"/>
  <c r="H47" i="1"/>
  <c r="H45" i="1"/>
  <c r="H42" i="1"/>
  <c r="H41" i="1"/>
  <c r="H40" i="1"/>
  <c r="H39" i="1"/>
  <c r="H38" i="1"/>
  <c r="H37" i="1" s="1"/>
  <c r="H35" i="1"/>
  <c r="H34" i="1"/>
  <c r="H33" i="1"/>
  <c r="H32" i="1"/>
  <c r="H31" i="1"/>
  <c r="H26" i="1"/>
  <c r="H25" i="1"/>
  <c r="H24" i="1"/>
  <c r="H23" i="1"/>
  <c r="H21" i="1"/>
  <c r="H20" i="1"/>
  <c r="H19" i="1"/>
  <c r="H14" i="1"/>
  <c r="H13" i="1"/>
  <c r="H12" i="1"/>
  <c r="H11" i="1"/>
  <c r="E103" i="1"/>
  <c r="E102" i="1"/>
  <c r="E99" i="1"/>
  <c r="E98" i="1"/>
  <c r="E97" i="1"/>
  <c r="E96" i="1"/>
  <c r="E95" i="1"/>
  <c r="E94" i="1"/>
  <c r="E93" i="1"/>
  <c r="E92" i="1"/>
  <c r="E91" i="1"/>
  <c r="E90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3" i="1"/>
  <c r="E72" i="1"/>
  <c r="E71" i="1"/>
  <c r="E70" i="1"/>
  <c r="E69" i="1"/>
  <c r="E68" i="1" s="1"/>
  <c r="E64" i="1"/>
  <c r="E63" i="1"/>
  <c r="E62" i="1"/>
  <c r="E61" i="1"/>
  <c r="E60" i="1"/>
  <c r="E59" i="1"/>
  <c r="E58" i="1"/>
  <c r="E56" i="1"/>
  <c r="E55" i="1"/>
  <c r="E54" i="1"/>
  <c r="E53" i="1"/>
  <c r="E52" i="1"/>
  <c r="E51" i="1" s="1"/>
  <c r="E49" i="1"/>
  <c r="E48" i="1"/>
  <c r="E47" i="1"/>
  <c r="E46" i="1"/>
  <c r="E45" i="1"/>
  <c r="E44" i="1"/>
  <c r="E42" i="1"/>
  <c r="E41" i="1"/>
  <c r="E40" i="1"/>
  <c r="E39" i="1"/>
  <c r="E38" i="1"/>
  <c r="E35" i="1"/>
  <c r="E34" i="1"/>
  <c r="E33" i="1"/>
  <c r="E32" i="1"/>
  <c r="E31" i="1"/>
  <c r="E26" i="1"/>
  <c r="E25" i="1"/>
  <c r="E24" i="1"/>
  <c r="E23" i="1"/>
  <c r="E21" i="1"/>
  <c r="E20" i="1"/>
  <c r="E19" i="1"/>
  <c r="E18" i="1"/>
  <c r="E17" i="1" s="1"/>
  <c r="E15" i="1"/>
  <c r="E14" i="1"/>
  <c r="E13" i="1"/>
  <c r="E12" i="1"/>
  <c r="E11" i="1"/>
  <c r="E10" i="1" s="1"/>
  <c r="E8" i="1" s="1"/>
  <c r="B109" i="1"/>
  <c r="B69" i="1"/>
  <c r="B68" i="1" s="1"/>
  <c r="B78" i="1"/>
  <c r="B77" i="1" s="1"/>
  <c r="B92" i="1"/>
  <c r="B91" i="1" s="1"/>
  <c r="B30" i="1"/>
  <c r="B29" i="1" s="1"/>
  <c r="B38" i="1"/>
  <c r="B37" i="1" s="1"/>
  <c r="B11" i="1"/>
  <c r="B10" i="1" s="1"/>
  <c r="B18" i="1"/>
  <c r="B17" i="1" s="1"/>
  <c r="B8" i="1" s="1"/>
  <c r="B24" i="1"/>
  <c r="B23" i="1" s="1"/>
  <c r="Q69" i="1"/>
  <c r="Q70" i="1"/>
  <c r="Q71" i="1"/>
  <c r="Q72" i="1"/>
  <c r="Q73" i="1"/>
  <c r="Q74" i="1"/>
  <c r="Q75" i="1"/>
  <c r="Q114" i="1"/>
  <c r="Q118" i="1"/>
  <c r="Q119" i="1" s="1"/>
  <c r="Q113" i="1"/>
  <c r="Q112" i="1"/>
  <c r="Q111" i="1"/>
  <c r="Q110" i="1"/>
  <c r="Q109" i="1"/>
  <c r="Q104" i="1"/>
  <c r="Q103" i="1"/>
  <c r="Q102" i="1"/>
  <c r="Q101" i="1" s="1"/>
  <c r="R101" i="1" s="1"/>
  <c r="Q99" i="1"/>
  <c r="Q98" i="1"/>
  <c r="R98" i="1" s="1"/>
  <c r="Q97" i="1"/>
  <c r="Q96" i="1"/>
  <c r="Q95" i="1"/>
  <c r="Q94" i="1"/>
  <c r="Q93" i="1"/>
  <c r="Q91" i="1" s="1"/>
  <c r="R91" i="1" s="1"/>
  <c r="Q92" i="1"/>
  <c r="Q89" i="1"/>
  <c r="Q88" i="1"/>
  <c r="Q87" i="1"/>
  <c r="Q86" i="1"/>
  <c r="Q85" i="1"/>
  <c r="Q84" i="1"/>
  <c r="Q83" i="1"/>
  <c r="Q82" i="1"/>
  <c r="Q81" i="1"/>
  <c r="Q80" i="1"/>
  <c r="Q79" i="1"/>
  <c r="Q77" i="1" s="1"/>
  <c r="Q78" i="1"/>
  <c r="Q64" i="1"/>
  <c r="Q63" i="1"/>
  <c r="Q62" i="1"/>
  <c r="Q61" i="1"/>
  <c r="Q60" i="1"/>
  <c r="Q59" i="1"/>
  <c r="Q58" i="1" s="1"/>
  <c r="R58" i="1" s="1"/>
  <c r="Q56" i="1"/>
  <c r="Q55" i="1"/>
  <c r="Q54" i="1"/>
  <c r="Q53" i="1"/>
  <c r="Q51" i="1" s="1"/>
  <c r="R51" i="1" s="1"/>
  <c r="Q52" i="1"/>
  <c r="Q49" i="1"/>
  <c r="Q48" i="1"/>
  <c r="Q47" i="1"/>
  <c r="R47" i="1" s="1"/>
  <c r="Q46" i="1"/>
  <c r="Q45" i="1"/>
  <c r="Q42" i="1"/>
  <c r="Q41" i="1"/>
  <c r="Q40" i="1"/>
  <c r="Q39" i="1"/>
  <c r="Q38" i="1"/>
  <c r="Q35" i="1"/>
  <c r="Q34" i="1"/>
  <c r="Q33" i="1"/>
  <c r="R33" i="1" s="1"/>
  <c r="Q32" i="1"/>
  <c r="Q31" i="1"/>
  <c r="Q30" i="1"/>
  <c r="Q25" i="1"/>
  <c r="R25" i="1" s="1"/>
  <c r="Q24" i="1"/>
  <c r="Q23" i="1" s="1"/>
  <c r="Q21" i="1"/>
  <c r="R21" i="1" s="1"/>
  <c r="Q20" i="1"/>
  <c r="Q19" i="1"/>
  <c r="Q18" i="1"/>
  <c r="Q15" i="1"/>
  <c r="R15" i="1" s="1"/>
  <c r="Q14" i="1"/>
  <c r="Q13" i="1"/>
  <c r="R13" i="1" s="1"/>
  <c r="Q12" i="1"/>
  <c r="Q10" i="1" s="1"/>
  <c r="Q11" i="1"/>
  <c r="Q124" i="1"/>
  <c r="B64" i="1"/>
  <c r="B63" i="1"/>
  <c r="B62" i="1"/>
  <c r="B61" i="1"/>
  <c r="B60" i="1"/>
  <c r="B59" i="1"/>
  <c r="B58" i="1" s="1"/>
  <c r="B56" i="1"/>
  <c r="B55" i="1"/>
  <c r="B54" i="1"/>
  <c r="B53" i="1"/>
  <c r="B52" i="1"/>
  <c r="B51" i="1"/>
  <c r="B48" i="1"/>
  <c r="B47" i="1"/>
  <c r="B46" i="1"/>
  <c r="B45" i="1"/>
  <c r="B44" i="1"/>
  <c r="B98" i="1"/>
  <c r="B97" i="1"/>
  <c r="B96" i="1"/>
  <c r="B95" i="1"/>
  <c r="B94" i="1"/>
  <c r="B93" i="1"/>
  <c r="B86" i="1"/>
  <c r="B85" i="1"/>
  <c r="B84" i="1"/>
  <c r="B83" i="1"/>
  <c r="B82" i="1"/>
  <c r="B81" i="1"/>
  <c r="B80" i="1"/>
  <c r="B79" i="1"/>
  <c r="B73" i="1"/>
  <c r="B72" i="1"/>
  <c r="B71" i="1"/>
  <c r="B70" i="1"/>
  <c r="B41" i="1"/>
  <c r="B40" i="1"/>
  <c r="B39" i="1"/>
  <c r="B34" i="1"/>
  <c r="B33" i="1"/>
  <c r="B32" i="1"/>
  <c r="B31" i="1"/>
  <c r="B25" i="1"/>
  <c r="B21" i="1"/>
  <c r="B20" i="1"/>
  <c r="B19" i="1"/>
  <c r="B15" i="1"/>
  <c r="B14" i="1"/>
  <c r="B13" i="1"/>
  <c r="B12" i="1"/>
  <c r="C124" i="1"/>
  <c r="Q37" i="1"/>
  <c r="R24" i="1"/>
  <c r="R99" i="1"/>
  <c r="R83" i="1"/>
  <c r="R71" i="1"/>
  <c r="E104" i="1"/>
  <c r="H104" i="1"/>
  <c r="H101" i="1" s="1"/>
  <c r="Q121" i="1"/>
  <c r="R23" i="1"/>
  <c r="R77" i="1"/>
  <c r="R10" i="1"/>
  <c r="K104" i="1"/>
  <c r="N104" i="1"/>
  <c r="N101" i="1" s="1"/>
  <c r="H80" i="1"/>
  <c r="H79" i="1"/>
  <c r="H75" i="1" s="1"/>
  <c r="H87" i="1"/>
  <c r="H83" i="1"/>
  <c r="H82" i="1"/>
  <c r="N26" i="1"/>
  <c r="N23" i="1" s="1"/>
  <c r="K80" i="1"/>
  <c r="K79" i="1"/>
  <c r="K87" i="1"/>
  <c r="K83" i="1"/>
  <c r="N90" i="1"/>
  <c r="N80" i="1"/>
  <c r="N79" i="1"/>
  <c r="N87" i="1"/>
  <c r="N83" i="1"/>
  <c r="K82" i="1"/>
  <c r="H103" i="1"/>
  <c r="H70" i="1"/>
  <c r="N82" i="1"/>
  <c r="H46" i="1"/>
  <c r="H56" i="1"/>
  <c r="H51" i="1" s="1"/>
  <c r="K52" i="1"/>
  <c r="K51" i="1" s="1"/>
  <c r="H15" i="1"/>
  <c r="H10" i="1" s="1"/>
  <c r="H18" i="1"/>
  <c r="H17" i="1" s="1"/>
  <c r="H8" i="1" s="1"/>
  <c r="K54" i="1"/>
  <c r="N37" i="1"/>
  <c r="N52" i="1"/>
  <c r="K103" i="1"/>
  <c r="K101" i="1"/>
  <c r="K70" i="1"/>
  <c r="K46" i="1"/>
  <c r="K56" i="1"/>
  <c r="K15" i="1"/>
  <c r="K10" i="1" s="1"/>
  <c r="K18" i="1"/>
  <c r="K17" i="1" s="1"/>
  <c r="N54" i="1"/>
  <c r="N51" i="1" s="1"/>
  <c r="N28" i="1" s="1"/>
  <c r="N103" i="1"/>
  <c r="N70" i="1"/>
  <c r="N68" i="1" s="1"/>
  <c r="N46" i="1"/>
  <c r="N44" i="1" s="1"/>
  <c r="N56" i="1"/>
  <c r="N15" i="1"/>
  <c r="N10" i="1" s="1"/>
  <c r="N18" i="1"/>
  <c r="N17" i="1" s="1"/>
  <c r="H78" i="1"/>
  <c r="K78" i="1"/>
  <c r="K75" i="1" s="1"/>
  <c r="N78" i="1"/>
  <c r="H98" i="1"/>
  <c r="H89" i="1" s="1"/>
  <c r="H121" i="1"/>
  <c r="E109" i="1"/>
  <c r="K98" i="1"/>
  <c r="N98" i="1"/>
  <c r="N89" i="1" s="1"/>
  <c r="E89" i="1"/>
  <c r="E30" i="1"/>
  <c r="E28" i="1" s="1"/>
  <c r="E123" i="1"/>
  <c r="E110" i="1"/>
  <c r="E122" i="1"/>
  <c r="N125" i="1"/>
  <c r="E125" i="1"/>
  <c r="Q8" i="1"/>
  <c r="Q17" i="1"/>
  <c r="R17" i="1"/>
  <c r="Q29" i="1"/>
  <c r="R39" i="1"/>
  <c r="R49" i="1"/>
  <c r="R61" i="1"/>
  <c r="N75" i="1"/>
  <c r="Q44" i="1"/>
  <c r="R44" i="1" s="1"/>
  <c r="R20" i="1"/>
  <c r="R34" i="1"/>
  <c r="R46" i="1"/>
  <c r="R56" i="1"/>
  <c r="R96" i="1"/>
  <c r="R92" i="1"/>
  <c r="R86" i="1"/>
  <c r="R82" i="1"/>
  <c r="R75" i="1"/>
  <c r="R111" i="1"/>
  <c r="R103" i="1"/>
  <c r="R74" i="1"/>
  <c r="Q68" i="1"/>
  <c r="Q66" i="1" s="1"/>
  <c r="R66" i="1" s="1"/>
  <c r="K121" i="1"/>
  <c r="K125" i="1"/>
  <c r="H125" i="1"/>
  <c r="H122" i="1"/>
  <c r="H120" i="1" s="1"/>
  <c r="E124" i="1"/>
  <c r="E120" i="1"/>
  <c r="H110" i="1"/>
  <c r="K123" i="1"/>
  <c r="H123" i="1"/>
  <c r="R68" i="1"/>
  <c r="R29" i="1"/>
  <c r="R8" i="1"/>
  <c r="N123" i="1"/>
  <c r="H109" i="1"/>
  <c r="N110" i="1"/>
  <c r="K110" i="1"/>
  <c r="K122" i="1"/>
  <c r="N121" i="1"/>
  <c r="N122" i="1"/>
  <c r="H124" i="1"/>
  <c r="K109" i="1"/>
  <c r="K124" i="1"/>
  <c r="N109" i="1"/>
  <c r="N124" i="1"/>
  <c r="N120" i="1"/>
  <c r="K8" i="1"/>
  <c r="E37" i="1"/>
  <c r="H30" i="1"/>
  <c r="K89" i="1"/>
  <c r="H44" i="1"/>
  <c r="K68" i="1"/>
  <c r="H28" i="1"/>
  <c r="N66" i="1"/>
  <c r="N8" i="1"/>
  <c r="K66" i="1" l="1"/>
  <c r="N106" i="1"/>
  <c r="R63" i="1"/>
  <c r="R55" i="1"/>
  <c r="R35" i="1"/>
  <c r="R31" i="1"/>
  <c r="R19" i="1"/>
  <c r="R11" i="1"/>
  <c r="R18" i="1"/>
  <c r="R54" i="1"/>
  <c r="R64" i="1"/>
  <c r="R95" i="1"/>
  <c r="R89" i="1"/>
  <c r="R85" i="1"/>
  <c r="R81" i="1"/>
  <c r="R69" i="1"/>
  <c r="R112" i="1"/>
  <c r="R104" i="1"/>
  <c r="R102" i="1"/>
  <c r="R12" i="1"/>
  <c r="R38" i="1"/>
  <c r="R60" i="1"/>
  <c r="R73" i="1"/>
  <c r="R87" i="1"/>
  <c r="R79" i="1"/>
  <c r="R110" i="1"/>
  <c r="R70" i="1"/>
  <c r="R41" i="1"/>
  <c r="R53" i="1"/>
  <c r="R97" i="1"/>
  <c r="R45" i="1"/>
  <c r="R30" i="1"/>
  <c r="R40" i="1"/>
  <c r="R52" i="1"/>
  <c r="R62" i="1"/>
  <c r="R94" i="1"/>
  <c r="R88" i="1"/>
  <c r="R84" i="1"/>
  <c r="R80" i="1"/>
  <c r="R113" i="1"/>
  <c r="R109" i="1"/>
  <c r="R78" i="1"/>
  <c r="R72" i="1"/>
  <c r="B66" i="1"/>
  <c r="H68" i="1"/>
  <c r="K120" i="1"/>
  <c r="R114" i="1"/>
  <c r="R93" i="1"/>
  <c r="R48" i="1"/>
  <c r="R37" i="1"/>
  <c r="Q27" i="1"/>
  <c r="R14" i="1"/>
  <c r="R32" i="1"/>
  <c r="R42" i="1"/>
  <c r="B27" i="1"/>
  <c r="E101" i="1"/>
  <c r="K44" i="1"/>
  <c r="R59" i="1"/>
  <c r="E66" i="1" l="1"/>
  <c r="R27" i="1"/>
  <c r="Q106" i="1"/>
  <c r="R106" i="1" s="1"/>
  <c r="H66" i="1"/>
  <c r="O106" i="1"/>
  <c r="O86" i="1"/>
  <c r="O90" i="1"/>
  <c r="O46" i="1"/>
  <c r="O82" i="1"/>
  <c r="O99" i="1"/>
  <c r="O15" i="1"/>
  <c r="O59" i="1"/>
  <c r="O92" i="1"/>
  <c r="O77" i="1"/>
  <c r="O102" i="1"/>
  <c r="O33" i="1"/>
  <c r="O94" i="1"/>
  <c r="O63" i="1"/>
  <c r="O38" i="1"/>
  <c r="O54" i="1"/>
  <c r="O55" i="1"/>
  <c r="O62" i="1"/>
  <c r="O11" i="1"/>
  <c r="O24" i="1"/>
  <c r="O56" i="1"/>
  <c r="N112" i="1"/>
  <c r="O14" i="1"/>
  <c r="O10" i="1"/>
  <c r="O73" i="1"/>
  <c r="O71" i="1"/>
  <c r="O70" i="1"/>
  <c r="O121" i="1"/>
  <c r="O124" i="1"/>
  <c r="P124" i="1" s="1"/>
  <c r="O120" i="1"/>
  <c r="O123" i="1"/>
  <c r="O68" i="1"/>
  <c r="O25" i="1"/>
  <c r="O87" i="1"/>
  <c r="O30" i="1"/>
  <c r="O61" i="1"/>
  <c r="O81" i="1"/>
  <c r="O109" i="1"/>
  <c r="O78" i="1"/>
  <c r="O13" i="1"/>
  <c r="O37" i="1"/>
  <c r="O104" i="1"/>
  <c r="O58" i="1"/>
  <c r="O76" i="1"/>
  <c r="O91" i="1"/>
  <c r="O89" i="1"/>
  <c r="O49" i="1"/>
  <c r="O96" i="1"/>
  <c r="O20" i="1"/>
  <c r="O125" i="1"/>
  <c r="O42" i="1"/>
  <c r="O52" i="1"/>
  <c r="O34" i="1"/>
  <c r="O79" i="1"/>
  <c r="O115" i="1"/>
  <c r="O12" i="1"/>
  <c r="O45" i="1"/>
  <c r="O53" i="1"/>
  <c r="O48" i="1"/>
  <c r="O110" i="1"/>
  <c r="O44" i="1"/>
  <c r="O18" i="1"/>
  <c r="O41" i="1"/>
  <c r="O97" i="1"/>
  <c r="O103" i="1"/>
  <c r="O80" i="1"/>
  <c r="O69" i="1"/>
  <c r="O101" i="1"/>
  <c r="O66" i="1"/>
  <c r="O32" i="1"/>
  <c r="O98" i="1"/>
  <c r="O84" i="1"/>
  <c r="O95" i="1"/>
  <c r="O83" i="1"/>
  <c r="O60" i="1"/>
  <c r="O35" i="1"/>
  <c r="O51" i="1"/>
  <c r="O31" i="1"/>
  <c r="O64" i="1"/>
  <c r="O40" i="1"/>
  <c r="O47" i="1"/>
  <c r="O93" i="1"/>
  <c r="O122" i="1"/>
  <c r="O75" i="1"/>
  <c r="O19" i="1"/>
  <c r="O26" i="1"/>
  <c r="O72" i="1"/>
  <c r="O23" i="1"/>
  <c r="O21" i="1"/>
  <c r="O39" i="1"/>
  <c r="O85" i="1"/>
  <c r="O17" i="1"/>
  <c r="O8" i="1"/>
  <c r="K28" i="1"/>
  <c r="B106" i="1"/>
  <c r="O28" i="1"/>
  <c r="B119" i="1" l="1"/>
  <c r="C106" i="1"/>
  <c r="K106" i="1"/>
  <c r="N117" i="1"/>
  <c r="O112" i="1"/>
  <c r="H106" i="1"/>
  <c r="E106" i="1"/>
  <c r="F38" i="1" l="1"/>
  <c r="F84" i="1"/>
  <c r="E112" i="1"/>
  <c r="F115" i="1"/>
  <c r="F95" i="1"/>
  <c r="F83" i="1"/>
  <c r="F18" i="1"/>
  <c r="F54" i="1"/>
  <c r="F125" i="1"/>
  <c r="F25" i="1"/>
  <c r="F110" i="1"/>
  <c r="F71" i="1"/>
  <c r="F26" i="1"/>
  <c r="F93" i="1"/>
  <c r="F99" i="1"/>
  <c r="F33" i="1"/>
  <c r="F72" i="1"/>
  <c r="F69" i="1"/>
  <c r="F51" i="1"/>
  <c r="F63" i="1"/>
  <c r="F58" i="1"/>
  <c r="F81" i="1"/>
  <c r="F123" i="1"/>
  <c r="F52" i="1"/>
  <c r="F122" i="1"/>
  <c r="F76" i="1"/>
  <c r="F15" i="1"/>
  <c r="F42" i="1"/>
  <c r="F80" i="1"/>
  <c r="F34" i="1"/>
  <c r="F79" i="1"/>
  <c r="F90" i="1"/>
  <c r="F87" i="1"/>
  <c r="F44" i="1"/>
  <c r="F98" i="1"/>
  <c r="F14" i="1"/>
  <c r="F23" i="1"/>
  <c r="F86" i="1"/>
  <c r="F96" i="1"/>
  <c r="F91" i="1"/>
  <c r="F32" i="1"/>
  <c r="F92" i="1"/>
  <c r="F102" i="1"/>
  <c r="F20" i="1"/>
  <c r="F45" i="1"/>
  <c r="F24" i="1"/>
  <c r="F49" i="1"/>
  <c r="F85" i="1"/>
  <c r="F40" i="1"/>
  <c r="F75" i="1"/>
  <c r="F106" i="1"/>
  <c r="F46" i="1"/>
  <c r="F77" i="1"/>
  <c r="F56" i="1"/>
  <c r="F61" i="1"/>
  <c r="F104" i="1"/>
  <c r="F59" i="1"/>
  <c r="F62" i="1"/>
  <c r="F55" i="1"/>
  <c r="F39" i="1"/>
  <c r="F13" i="1"/>
  <c r="F12" i="1"/>
  <c r="F120" i="1"/>
  <c r="F8" i="1"/>
  <c r="F70" i="1"/>
  <c r="F35" i="1"/>
  <c r="F82" i="1"/>
  <c r="F53" i="1"/>
  <c r="F41" i="1"/>
  <c r="F78" i="1"/>
  <c r="F89" i="1"/>
  <c r="F103" i="1"/>
  <c r="F48" i="1"/>
  <c r="F60" i="1"/>
  <c r="F17" i="1"/>
  <c r="F21" i="1"/>
  <c r="F47" i="1"/>
  <c r="F109" i="1"/>
  <c r="F19" i="1"/>
  <c r="F64" i="1"/>
  <c r="F30" i="1"/>
  <c r="F124" i="1"/>
  <c r="F97" i="1"/>
  <c r="F68" i="1"/>
  <c r="F11" i="1"/>
  <c r="F94" i="1"/>
  <c r="F121" i="1"/>
  <c r="F31" i="1"/>
  <c r="F73" i="1"/>
  <c r="F10" i="1"/>
  <c r="F37" i="1"/>
  <c r="F28" i="1"/>
  <c r="F101" i="1"/>
  <c r="I55" i="1"/>
  <c r="I79" i="1"/>
  <c r="I70" i="1"/>
  <c r="I59" i="1"/>
  <c r="I34" i="1"/>
  <c r="I102" i="1"/>
  <c r="I98" i="1"/>
  <c r="I24" i="1"/>
  <c r="I110" i="1"/>
  <c r="I77" i="1"/>
  <c r="I49" i="1"/>
  <c r="I18" i="1"/>
  <c r="I109" i="1"/>
  <c r="I56" i="1"/>
  <c r="I46" i="1"/>
  <c r="I83" i="1"/>
  <c r="I45" i="1"/>
  <c r="I13" i="1"/>
  <c r="I72" i="1"/>
  <c r="I87" i="1"/>
  <c r="I60" i="1"/>
  <c r="I123" i="1"/>
  <c r="I11" i="1"/>
  <c r="I39" i="1"/>
  <c r="I93" i="1"/>
  <c r="I53" i="1"/>
  <c r="I61" i="1"/>
  <c r="I104" i="1"/>
  <c r="I20" i="1"/>
  <c r="I58" i="1"/>
  <c r="I41" i="1"/>
  <c r="I89" i="1"/>
  <c r="I25" i="1"/>
  <c r="I86" i="1"/>
  <c r="H112" i="1"/>
  <c r="I120" i="1"/>
  <c r="I21" i="1"/>
  <c r="I35" i="1"/>
  <c r="I81" i="1"/>
  <c r="I96" i="1"/>
  <c r="I101" i="1"/>
  <c r="I19" i="1"/>
  <c r="I42" i="1"/>
  <c r="I94" i="1"/>
  <c r="I44" i="1"/>
  <c r="I17" i="1"/>
  <c r="I91" i="1"/>
  <c r="I80" i="1"/>
  <c r="I12" i="1"/>
  <c r="I103" i="1"/>
  <c r="I51" i="1"/>
  <c r="I38" i="1"/>
  <c r="I62" i="1"/>
  <c r="I84" i="1"/>
  <c r="I15" i="1"/>
  <c r="I71" i="1"/>
  <c r="I26" i="1"/>
  <c r="I95" i="1"/>
  <c r="I48" i="1"/>
  <c r="I73" i="1"/>
  <c r="I54" i="1"/>
  <c r="I32" i="1"/>
  <c r="I23" i="1"/>
  <c r="I78" i="1"/>
  <c r="I122" i="1"/>
  <c r="I40" i="1"/>
  <c r="I14" i="1"/>
  <c r="I90" i="1"/>
  <c r="I82" i="1"/>
  <c r="I76" i="1"/>
  <c r="I69" i="1"/>
  <c r="I37" i="1"/>
  <c r="I115" i="1"/>
  <c r="I63" i="1"/>
  <c r="I47" i="1"/>
  <c r="I64" i="1"/>
  <c r="I52" i="1"/>
  <c r="I97" i="1"/>
  <c r="I106" i="1"/>
  <c r="I124" i="1"/>
  <c r="I121" i="1"/>
  <c r="I31" i="1"/>
  <c r="I92" i="1"/>
  <c r="I125" i="1"/>
  <c r="I10" i="1"/>
  <c r="I33" i="1"/>
  <c r="I85" i="1"/>
  <c r="I99" i="1"/>
  <c r="I75" i="1"/>
  <c r="I30" i="1"/>
  <c r="I28" i="1"/>
  <c r="I8" i="1"/>
  <c r="I68" i="1"/>
  <c r="L12" i="1"/>
  <c r="L102" i="1"/>
  <c r="L85" i="1"/>
  <c r="L34" i="1"/>
  <c r="L106" i="1"/>
  <c r="L24" i="1"/>
  <c r="L32" i="1"/>
  <c r="L23" i="1"/>
  <c r="L45" i="1"/>
  <c r="L37" i="1"/>
  <c r="L80" i="1"/>
  <c r="L70" i="1"/>
  <c r="L76" i="1"/>
  <c r="L41" i="1"/>
  <c r="L81" i="1"/>
  <c r="L13" i="1"/>
  <c r="L42" i="1"/>
  <c r="L35" i="1"/>
  <c r="L56" i="1"/>
  <c r="L94" i="1"/>
  <c r="L69" i="1"/>
  <c r="L52" i="1"/>
  <c r="L62" i="1"/>
  <c r="L54" i="1"/>
  <c r="L73" i="1"/>
  <c r="L79" i="1"/>
  <c r="L95" i="1"/>
  <c r="L15" i="1"/>
  <c r="L25" i="1"/>
  <c r="L104" i="1"/>
  <c r="L115" i="1"/>
  <c r="L60" i="1"/>
  <c r="L11" i="1"/>
  <c r="K112" i="1"/>
  <c r="L124" i="1"/>
  <c r="L33" i="1"/>
  <c r="L77" i="1"/>
  <c r="L51" i="1"/>
  <c r="L40" i="1"/>
  <c r="L125" i="1"/>
  <c r="L64" i="1"/>
  <c r="L14" i="1"/>
  <c r="L59" i="1"/>
  <c r="L90" i="1"/>
  <c r="L26" i="1"/>
  <c r="L46" i="1"/>
  <c r="L103" i="1"/>
  <c r="L93" i="1"/>
  <c r="L71" i="1"/>
  <c r="L84" i="1"/>
  <c r="L30" i="1"/>
  <c r="L101" i="1"/>
  <c r="L18" i="1"/>
  <c r="L121" i="1"/>
  <c r="L91" i="1"/>
  <c r="L86" i="1"/>
  <c r="L31" i="1"/>
  <c r="L17" i="1"/>
  <c r="L10" i="1"/>
  <c r="L122" i="1"/>
  <c r="L92" i="1"/>
  <c r="L99" i="1"/>
  <c r="L75" i="1"/>
  <c r="L97" i="1"/>
  <c r="L48" i="1"/>
  <c r="L53" i="1"/>
  <c r="L20" i="1"/>
  <c r="L38" i="1"/>
  <c r="L72" i="1"/>
  <c r="L78" i="1"/>
  <c r="L63" i="1"/>
  <c r="L19" i="1"/>
  <c r="L83" i="1"/>
  <c r="L47" i="1"/>
  <c r="L61" i="1"/>
  <c r="L87" i="1"/>
  <c r="L21" i="1"/>
  <c r="L82" i="1"/>
  <c r="L39" i="1"/>
  <c r="L49" i="1"/>
  <c r="L58" i="1"/>
  <c r="L96" i="1"/>
  <c r="L109" i="1"/>
  <c r="L55" i="1"/>
  <c r="L98" i="1"/>
  <c r="L68" i="1"/>
  <c r="L89" i="1"/>
  <c r="L123" i="1"/>
  <c r="L110" i="1"/>
  <c r="L8" i="1"/>
  <c r="L66" i="1"/>
  <c r="L44" i="1"/>
  <c r="L120" i="1"/>
  <c r="F66" i="1"/>
  <c r="I66" i="1"/>
  <c r="N127" i="1"/>
  <c r="O127" i="1" s="1"/>
  <c r="O117" i="1"/>
  <c r="L28" i="1"/>
  <c r="C110" i="1"/>
  <c r="C41" i="1"/>
  <c r="C111" i="1"/>
  <c r="C52" i="1"/>
  <c r="C114" i="1"/>
  <c r="C96" i="1"/>
  <c r="C39" i="1"/>
  <c r="C60" i="1"/>
  <c r="C45" i="1"/>
  <c r="C82" i="1"/>
  <c r="C71" i="1"/>
  <c r="C19" i="1"/>
  <c r="C61" i="1"/>
  <c r="C38" i="1"/>
  <c r="C21" i="1"/>
  <c r="C12" i="1"/>
  <c r="C63" i="1"/>
  <c r="C29" i="1"/>
  <c r="C46" i="1"/>
  <c r="C119" i="1"/>
  <c r="C31" i="1"/>
  <c r="C55" i="1"/>
  <c r="C84" i="1"/>
  <c r="C78" i="1"/>
  <c r="C69" i="1"/>
  <c r="C14" i="1"/>
  <c r="C77" i="1"/>
  <c r="C83" i="1"/>
  <c r="C30" i="1"/>
  <c r="C64" i="1"/>
  <c r="C73" i="1"/>
  <c r="C86" i="1"/>
  <c r="C54" i="1"/>
  <c r="C18" i="1"/>
  <c r="C94" i="1"/>
  <c r="C56" i="1"/>
  <c r="C92" i="1"/>
  <c r="C47" i="1"/>
  <c r="C40" i="1"/>
  <c r="C62" i="1"/>
  <c r="C85" i="1"/>
  <c r="C44" i="1"/>
  <c r="C48" i="1"/>
  <c r="C33" i="1"/>
  <c r="C98" i="1"/>
  <c r="C80" i="1"/>
  <c r="C11" i="1"/>
  <c r="C93" i="1"/>
  <c r="C24" i="1"/>
  <c r="C13" i="1"/>
  <c r="C17" i="1"/>
  <c r="C79" i="1"/>
  <c r="C91" i="1"/>
  <c r="C59" i="1"/>
  <c r="C109" i="1"/>
  <c r="C25" i="1"/>
  <c r="C15" i="1"/>
  <c r="C32" i="1"/>
  <c r="C70" i="1"/>
  <c r="C81" i="1"/>
  <c r="C97" i="1"/>
  <c r="C8" i="1"/>
  <c r="C51" i="1"/>
  <c r="C58" i="1"/>
  <c r="C23" i="1"/>
  <c r="C20" i="1"/>
  <c r="C34" i="1"/>
  <c r="C72" i="1"/>
  <c r="C95" i="1"/>
  <c r="C37" i="1"/>
  <c r="C68" i="1"/>
  <c r="C53" i="1"/>
  <c r="C10" i="1"/>
  <c r="C27" i="1"/>
  <c r="C66" i="1"/>
  <c r="L112" i="1" l="1"/>
  <c r="K117" i="1"/>
  <c r="H117" i="1"/>
  <c r="I112" i="1"/>
  <c r="E117" i="1"/>
  <c r="F112" i="1"/>
  <c r="L117" i="1" l="1"/>
  <c r="K127" i="1"/>
  <c r="L127" i="1" s="1"/>
  <c r="E127" i="1"/>
  <c r="F127" i="1" s="1"/>
  <c r="F117" i="1"/>
  <c r="I117" i="1"/>
  <c r="H127" i="1"/>
  <c r="I127" i="1" s="1"/>
</calcChain>
</file>

<file path=xl/sharedStrings.xml><?xml version="1.0" encoding="utf-8"?>
<sst xmlns="http://schemas.openxmlformats.org/spreadsheetml/2006/main" count="123" uniqueCount="109">
  <si>
    <t>City Regeneration</t>
  </si>
  <si>
    <t>City Development</t>
  </si>
  <si>
    <t>Cultural Development</t>
  </si>
  <si>
    <t>Development</t>
  </si>
  <si>
    <t>Information Services</t>
  </si>
  <si>
    <t>Spatial Development</t>
  </si>
  <si>
    <t>Culture</t>
  </si>
  <si>
    <t>Commercial Property</t>
  </si>
  <si>
    <t>Office Accomadation</t>
  </si>
  <si>
    <t>Property Maintainence</t>
  </si>
  <si>
    <t>Finance</t>
  </si>
  <si>
    <t>Accountancy</t>
  </si>
  <si>
    <t>Internal Audit</t>
  </si>
  <si>
    <t>Corporate Finance</t>
  </si>
  <si>
    <t>Investigations</t>
  </si>
  <si>
    <t>Performance</t>
  </si>
  <si>
    <t>Environmental Development</t>
  </si>
  <si>
    <t>Environmental Sustainability</t>
  </si>
  <si>
    <t>Engineering</t>
  </si>
  <si>
    <t>Motor Transport</t>
  </si>
  <si>
    <t>Customer Services</t>
  </si>
  <si>
    <t>Housing Benefit</t>
  </si>
  <si>
    <t>Leisure Management</t>
  </si>
  <si>
    <t>Sports Development</t>
  </si>
  <si>
    <t>Allotments</t>
  </si>
  <si>
    <t>Burial Services</t>
  </si>
  <si>
    <t>Countryside</t>
  </si>
  <si>
    <t>Parks</t>
  </si>
  <si>
    <t>Learning &amp; Development</t>
  </si>
  <si>
    <t>Payroll</t>
  </si>
  <si>
    <t>Law &amp; Governance</t>
  </si>
  <si>
    <t>Committees</t>
  </si>
  <si>
    <t>Election Services</t>
  </si>
  <si>
    <t>Legal Services</t>
  </si>
  <si>
    <t>Member Services</t>
  </si>
  <si>
    <t>Scrutiny</t>
  </si>
  <si>
    <t>Executive Support</t>
  </si>
  <si>
    <t>2010/11</t>
  </si>
  <si>
    <t>Approved Budget</t>
  </si>
  <si>
    <t>£000's</t>
  </si>
  <si>
    <t>Control totals</t>
  </si>
  <si>
    <t>Below the line</t>
  </si>
  <si>
    <t>Net Budget Requirement</t>
  </si>
  <si>
    <t>Financed by</t>
  </si>
  <si>
    <t>Contingencies</t>
  </si>
  <si>
    <t>% of Total</t>
  </si>
  <si>
    <t>Over / (Under) Allocated budget</t>
  </si>
  <si>
    <t>General Fund Working Balances</t>
  </si>
  <si>
    <t>Transfer to / (from) General Fund Working Balances</t>
  </si>
  <si>
    <t>2015/16</t>
  </si>
  <si>
    <t>2016/17</t>
  </si>
  <si>
    <t>Support Services</t>
  </si>
  <si>
    <t>Communities &amp; Neighbourhoods</t>
  </si>
  <si>
    <t>Community Housing Strategy</t>
  </si>
  <si>
    <t>Housing Needs</t>
  </si>
  <si>
    <t>Revenues</t>
  </si>
  <si>
    <t>Direct Services</t>
  </si>
  <si>
    <t>Off Street Parking</t>
  </si>
  <si>
    <t>Waste &amp; Recycling Domestic</t>
  </si>
  <si>
    <t>Street Scenes</t>
  </si>
  <si>
    <t>Garages</t>
  </si>
  <si>
    <t>Local Overheads</t>
  </si>
  <si>
    <t>Oxford Sports Partnership</t>
  </si>
  <si>
    <t>Policy, Culture and Comms</t>
  </si>
  <si>
    <t>Communications</t>
  </si>
  <si>
    <t>Policy &amp; Partnerships</t>
  </si>
  <si>
    <t>Organisational Development &amp; Corporate Services</t>
  </si>
  <si>
    <t>Business Improvement &amp; Technology</t>
  </si>
  <si>
    <t>Technology</t>
  </si>
  <si>
    <t>Customer First Programme</t>
  </si>
  <si>
    <t>Customer Contact</t>
  </si>
  <si>
    <t>Replacement Academy Server</t>
  </si>
  <si>
    <t>Human Resources &amp; Facilities</t>
  </si>
  <si>
    <t>Human Resources</t>
  </si>
  <si>
    <t>Health &amp; Safety</t>
  </si>
  <si>
    <t>Facilities Management</t>
  </si>
  <si>
    <t>Community Services</t>
  </si>
  <si>
    <t>Building Planned Operations</t>
  </si>
  <si>
    <t>Building - Responsive Operations</t>
  </si>
  <si>
    <t>Waste &amp; Recycling Commercial</t>
  </si>
  <si>
    <t>Caretaking &amp; Miscellaneous</t>
  </si>
  <si>
    <t>Parks Management &amp; Administration</t>
  </si>
  <si>
    <t>Total Portfolio Budget</t>
  </si>
  <si>
    <t>Corporate Accounts</t>
  </si>
  <si>
    <t>2017/18</t>
  </si>
  <si>
    <t>Proposed Budget</t>
  </si>
  <si>
    <t xml:space="preserve">Recommended </t>
  </si>
  <si>
    <t>Net Expenditure Budget</t>
  </si>
  <si>
    <t>Direct Building Services Stores</t>
  </si>
  <si>
    <t xml:space="preserve">Oxford City Council’s General Fund Revenue Budget 2014/15 for Consultation and Future Year Control Totals </t>
  </si>
  <si>
    <t>Budget 2014/15</t>
  </si>
  <si>
    <t>Regeneration &amp; Major Projects Team</t>
  </si>
  <si>
    <t xml:space="preserve">Housing &amp; Property </t>
  </si>
  <si>
    <t>Property Services</t>
  </si>
  <si>
    <t>Contracts &amp; Procurement</t>
  </si>
  <si>
    <t>Transformation Projects</t>
  </si>
  <si>
    <t>Business Improvement &amp; Performance</t>
  </si>
  <si>
    <t>Environmental Health</t>
  </si>
  <si>
    <t>Environmental Protection</t>
  </si>
  <si>
    <t>Business Development</t>
  </si>
  <si>
    <t>ED Management</t>
  </si>
  <si>
    <t>Leisure, Parks &amp; Communities</t>
  </si>
  <si>
    <t>Positive Futures</t>
  </si>
  <si>
    <t>Revenue Support Grant</t>
  </si>
  <si>
    <t>Business Rates retention</t>
  </si>
  <si>
    <t>Council tax</t>
  </si>
  <si>
    <t>Less Parish Precept</t>
  </si>
  <si>
    <t>APPENDIX 1</t>
  </si>
  <si>
    <t>Collection Fund Surplus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</si>
</sst>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;[Red]\ \(#,##0\)"/>
    <numFmt numFmtId="165" formatCode="#%;[Red]\(#%\)"/>
  </numFmts>
  <fonts count="10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2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4">
    <xf numFmtId="0" fontId="0" fillId="0" borderId="0" xfId="0"/>
    <xf numFmtId="0" fontId="0" fillId="2" borderId="0" xfId="0" applyFill="1" applyBorder="1"/>
    <xf numFmtId="1" fontId="0" fillId="2" borderId="0" xfId="0" applyNumberFormat="1" applyFill="1" applyBorder="1"/>
    <xf numFmtId="0" fontId="0" fillId="2" borderId="1" xfId="0" applyFill="1" applyBorder="1"/>
    <xf numFmtId="0" fontId="2" fillId="2" borderId="0" xfId="0" applyFont="1" applyFill="1" applyBorder="1"/>
    <xf numFmtId="164" fontId="2" fillId="2" borderId="0" xfId="0" applyNumberFormat="1" applyFont="1" applyFill="1" applyBorder="1"/>
    <xf numFmtId="9" fontId="2" fillId="2" borderId="0" xfId="2" applyFont="1" applyFill="1" applyBorder="1"/>
    <xf numFmtId="164" fontId="0" fillId="2" borderId="0" xfId="0" applyNumberFormat="1" applyFill="1" applyBorder="1"/>
    <xf numFmtId="9" fontId="0" fillId="2" borderId="0" xfId="2" applyFont="1" applyFill="1" applyBorder="1"/>
    <xf numFmtId="0" fontId="3" fillId="2" borderId="0" xfId="0" applyFont="1" applyFill="1" applyBorder="1"/>
    <xf numFmtId="164" fontId="3" fillId="2" borderId="0" xfId="0" applyNumberFormat="1" applyFont="1" applyFill="1" applyBorder="1"/>
    <xf numFmtId="9" fontId="3" fillId="2" borderId="0" xfId="2" applyFont="1" applyFill="1" applyBorder="1"/>
    <xf numFmtId="0" fontId="0" fillId="2" borderId="2" xfId="0" applyFill="1" applyBorder="1"/>
    <xf numFmtId="1" fontId="0" fillId="2" borderId="2" xfId="0" applyNumberFormat="1" applyFill="1" applyBorder="1"/>
    <xf numFmtId="164" fontId="0" fillId="2" borderId="0" xfId="0" applyNumberFormat="1" applyFill="1" applyBorder="1" applyAlignment="1">
      <alignment vertical="top"/>
    </xf>
    <xf numFmtId="0" fontId="2" fillId="2" borderId="0" xfId="0" applyFont="1" applyFill="1" applyBorder="1" applyAlignment="1">
      <alignment vertical="top"/>
    </xf>
    <xf numFmtId="9" fontId="2" fillId="2" borderId="0" xfId="2" applyFont="1" applyFill="1" applyBorder="1" applyAlignment="1">
      <alignment vertical="top"/>
    </xf>
    <xf numFmtId="3" fontId="6" fillId="2" borderId="0" xfId="0" applyNumberFormat="1" applyFont="1" applyFill="1" applyBorder="1" applyAlignment="1">
      <alignment vertical="top"/>
    </xf>
    <xf numFmtId="3" fontId="6" fillId="2" borderId="0" xfId="1" applyNumberFormat="1" applyFont="1" applyFill="1" applyBorder="1" applyAlignment="1">
      <alignment vertical="top"/>
    </xf>
    <xf numFmtId="0" fontId="6" fillId="2" borderId="0" xfId="0" applyFont="1" applyFill="1" applyBorder="1" applyAlignment="1">
      <alignment vertical="top"/>
    </xf>
    <xf numFmtId="3" fontId="5" fillId="2" borderId="0" xfId="1" applyNumberFormat="1" applyFont="1" applyFill="1" applyBorder="1" applyAlignment="1">
      <alignment vertical="top"/>
    </xf>
    <xf numFmtId="164" fontId="5" fillId="2" borderId="0" xfId="0" applyNumberFormat="1" applyFont="1" applyFill="1" applyBorder="1"/>
    <xf numFmtId="0" fontId="2" fillId="2" borderId="3" xfId="0" applyFont="1" applyFill="1" applyBorder="1" applyAlignment="1">
      <alignment horizontal="right" vertical="top" wrapText="1"/>
    </xf>
    <xf numFmtId="0" fontId="6" fillId="2" borderId="3" xfId="0" applyFont="1" applyFill="1" applyBorder="1" applyAlignment="1">
      <alignment horizontal="right" vertical="top"/>
    </xf>
    <xf numFmtId="0" fontId="5" fillId="2" borderId="3" xfId="0" applyFont="1" applyFill="1" applyBorder="1" applyAlignment="1">
      <alignment horizontal="right" vertical="top" wrapText="1"/>
    </xf>
    <xf numFmtId="0" fontId="3" fillId="2" borderId="3" xfId="0" applyFont="1" applyFill="1" applyBorder="1" applyAlignment="1">
      <alignment horizontal="right" vertical="top" wrapText="1"/>
    </xf>
    <xf numFmtId="9" fontId="0" fillId="2" borderId="0" xfId="2" applyFont="1" applyFill="1" applyBorder="1" applyAlignment="1">
      <alignment vertical="top"/>
    </xf>
    <xf numFmtId="9" fontId="5" fillId="2" borderId="0" xfId="2" applyFont="1" applyFill="1" applyBorder="1"/>
    <xf numFmtId="0" fontId="0" fillId="2" borderId="4" xfId="0" applyFill="1" applyBorder="1"/>
    <xf numFmtId="3" fontId="5" fillId="2" borderId="0" xfId="0" applyNumberFormat="1" applyFont="1" applyFill="1" applyBorder="1" applyAlignment="1">
      <alignment vertical="top"/>
    </xf>
    <xf numFmtId="164" fontId="5" fillId="2" borderId="0" xfId="0" applyNumberFormat="1" applyFont="1" applyFill="1" applyBorder="1" applyAlignment="1">
      <alignment vertical="top"/>
    </xf>
    <xf numFmtId="0" fontId="0" fillId="2" borderId="0" xfId="0" applyFill="1" applyBorder="1" applyAlignment="1">
      <alignment horizontal="right" vertical="top"/>
    </xf>
    <xf numFmtId="0" fontId="2" fillId="2" borderId="0" xfId="0" applyFont="1" applyFill="1" applyBorder="1" applyAlignment="1">
      <alignment horizontal="right" wrapText="1"/>
    </xf>
    <xf numFmtId="0" fontId="0" fillId="2" borderId="0" xfId="0" applyFill="1" applyBorder="1" applyAlignment="1">
      <alignment wrapText="1"/>
    </xf>
    <xf numFmtId="0" fontId="0" fillId="2" borderId="0" xfId="0" applyFill="1" applyBorder="1" applyAlignment="1">
      <alignment vertical="top"/>
    </xf>
    <xf numFmtId="0" fontId="0" fillId="2" borderId="5" xfId="0" applyFill="1" applyBorder="1" applyAlignment="1">
      <alignment horizontal="right" vertical="top"/>
    </xf>
    <xf numFmtId="164" fontId="3" fillId="2" borderId="0" xfId="0" applyNumberFormat="1" applyFont="1" applyFill="1" applyBorder="1" applyAlignment="1">
      <alignment vertical="top" wrapText="1"/>
    </xf>
    <xf numFmtId="164" fontId="0" fillId="2" borderId="0" xfId="0" applyNumberFormat="1" applyFill="1" applyBorder="1" applyAlignment="1">
      <alignment vertical="top" wrapText="1"/>
    </xf>
    <xf numFmtId="164" fontId="2" fillId="2" borderId="0" xfId="0" applyNumberFormat="1" applyFont="1" applyFill="1" applyBorder="1" applyAlignment="1">
      <alignment vertical="top" wrapText="1"/>
    </xf>
    <xf numFmtId="9" fontId="6" fillId="2" borderId="0" xfId="2" applyFont="1" applyFill="1" applyBorder="1"/>
    <xf numFmtId="164" fontId="6" fillId="2" borderId="0" xfId="0" applyNumberFormat="1" applyFont="1" applyFill="1" applyBorder="1"/>
    <xf numFmtId="9" fontId="5" fillId="2" borderId="0" xfId="2" applyFont="1" applyFill="1" applyBorder="1" applyAlignment="1">
      <alignment vertical="top"/>
    </xf>
    <xf numFmtId="0" fontId="5" fillId="2" borderId="0" xfId="0" applyFont="1" applyFill="1" applyBorder="1" applyAlignment="1">
      <alignment vertical="top"/>
    </xf>
    <xf numFmtId="0" fontId="5" fillId="2" borderId="0" xfId="0" applyFont="1" applyFill="1" applyBorder="1"/>
    <xf numFmtId="0" fontId="6" fillId="2" borderId="0" xfId="0" applyFont="1" applyFill="1" applyBorder="1"/>
    <xf numFmtId="9" fontId="5" fillId="2" borderId="1" xfId="2" applyFont="1" applyFill="1" applyBorder="1"/>
    <xf numFmtId="9" fontId="2" fillId="2" borderId="1" xfId="2" applyFont="1" applyFill="1" applyBorder="1"/>
    <xf numFmtId="9" fontId="0" fillId="2" borderId="1" xfId="2" applyFont="1" applyFill="1" applyBorder="1"/>
    <xf numFmtId="9" fontId="2" fillId="2" borderId="1" xfId="2" applyFont="1" applyFill="1" applyBorder="1" applyAlignment="1">
      <alignment vertical="top"/>
    </xf>
    <xf numFmtId="0" fontId="6" fillId="2" borderId="1" xfId="0" applyFont="1" applyFill="1" applyBorder="1" applyAlignment="1">
      <alignment vertical="top"/>
    </xf>
    <xf numFmtId="0" fontId="8" fillId="0" borderId="3" xfId="0" applyFont="1" applyBorder="1" applyAlignment="1">
      <alignment horizontal="right"/>
    </xf>
    <xf numFmtId="0" fontId="0" fillId="3" borderId="3" xfId="0" applyFill="1" applyBorder="1" applyAlignment="1">
      <alignment horizontal="right" vertical="top"/>
    </xf>
    <xf numFmtId="1" fontId="0" fillId="3" borderId="0" xfId="0" applyNumberFormat="1" applyFill="1" applyBorder="1"/>
    <xf numFmtId="0" fontId="0" fillId="3" borderId="0" xfId="0" applyFill="1" applyBorder="1"/>
    <xf numFmtId="0" fontId="0" fillId="3" borderId="1" xfId="0" applyFill="1" applyBorder="1"/>
    <xf numFmtId="0" fontId="2" fillId="3" borderId="3" xfId="0" applyFont="1" applyFill="1" applyBorder="1" applyAlignment="1">
      <alignment horizontal="right" vertical="top" wrapText="1"/>
    </xf>
    <xf numFmtId="0" fontId="2" fillId="3" borderId="0" xfId="0" applyFont="1" applyFill="1" applyBorder="1"/>
    <xf numFmtId="1" fontId="0" fillId="3" borderId="0" xfId="0" applyNumberFormat="1" applyFill="1" applyBorder="1" applyAlignment="1">
      <alignment horizontal="right" wrapText="1"/>
    </xf>
    <xf numFmtId="0" fontId="0" fillId="3" borderId="0" xfId="0" applyFill="1" applyBorder="1" applyAlignment="1">
      <alignment horizontal="right" wrapText="1"/>
    </xf>
    <xf numFmtId="0" fontId="2" fillId="3" borderId="0" xfId="0" applyFont="1" applyFill="1" applyBorder="1" applyAlignment="1">
      <alignment horizontal="right" wrapText="1"/>
    </xf>
    <xf numFmtId="0" fontId="2" fillId="3" borderId="1" xfId="0" applyFont="1" applyFill="1" applyBorder="1" applyAlignment="1">
      <alignment horizontal="right" wrapText="1"/>
    </xf>
    <xf numFmtId="0" fontId="5" fillId="3" borderId="3" xfId="0" applyFont="1" applyFill="1" applyBorder="1" applyAlignment="1">
      <alignment horizontal="right" vertical="top"/>
    </xf>
    <xf numFmtId="164" fontId="5" fillId="3" borderId="0" xfId="0" applyNumberFormat="1" applyFont="1" applyFill="1" applyBorder="1"/>
    <xf numFmtId="9" fontId="5" fillId="3" borderId="0" xfId="2" applyFont="1" applyFill="1" applyBorder="1"/>
    <xf numFmtId="0" fontId="6" fillId="3" borderId="0" xfId="0" applyFont="1" applyFill="1" applyBorder="1"/>
    <xf numFmtId="165" fontId="5" fillId="3" borderId="0" xfId="2" applyNumberFormat="1" applyFont="1" applyFill="1" applyBorder="1"/>
    <xf numFmtId="9" fontId="5" fillId="3" borderId="1" xfId="2" applyFont="1" applyFill="1" applyBorder="1"/>
    <xf numFmtId="164" fontId="2" fillId="3" borderId="0" xfId="0" applyNumberFormat="1" applyFont="1" applyFill="1" applyBorder="1"/>
    <xf numFmtId="9" fontId="2" fillId="3" borderId="0" xfId="2" applyFont="1" applyFill="1" applyBorder="1"/>
    <xf numFmtId="9" fontId="2" fillId="3" borderId="1" xfId="2" applyFont="1" applyFill="1" applyBorder="1"/>
    <xf numFmtId="0" fontId="0" fillId="3" borderId="3" xfId="0" applyFill="1" applyBorder="1" applyAlignment="1">
      <alignment horizontal="right" vertical="top" wrapText="1"/>
    </xf>
    <xf numFmtId="164" fontId="0" fillId="3" borderId="0" xfId="0" applyNumberFormat="1" applyFill="1" applyBorder="1"/>
    <xf numFmtId="9" fontId="8" fillId="3" borderId="0" xfId="2" applyFont="1" applyFill="1" applyBorder="1"/>
    <xf numFmtId="9" fontId="3" fillId="3" borderId="0" xfId="2" applyFont="1" applyFill="1" applyBorder="1"/>
    <xf numFmtId="9" fontId="8" fillId="3" borderId="1" xfId="2" applyFont="1" applyFill="1" applyBorder="1"/>
    <xf numFmtId="0" fontId="2" fillId="3" borderId="3" xfId="0" applyFont="1" applyFill="1" applyBorder="1" applyAlignment="1">
      <alignment horizontal="right" vertical="top"/>
    </xf>
    <xf numFmtId="0" fontId="3" fillId="3" borderId="3" xfId="0" applyFont="1" applyFill="1" applyBorder="1" applyAlignment="1">
      <alignment horizontal="right" vertical="top"/>
    </xf>
    <xf numFmtId="0" fontId="3" fillId="3" borderId="3" xfId="0" applyFont="1" applyFill="1" applyBorder="1" applyAlignment="1">
      <alignment horizontal="right" vertical="top" wrapText="1"/>
    </xf>
    <xf numFmtId="0" fontId="3" fillId="3" borderId="0" xfId="0" applyFont="1" applyFill="1" applyBorder="1"/>
    <xf numFmtId="0" fontId="5" fillId="3" borderId="3" xfId="0" applyFont="1" applyFill="1" applyBorder="1" applyAlignment="1">
      <alignment horizontal="right" vertical="top" wrapText="1"/>
    </xf>
    <xf numFmtId="0" fontId="5" fillId="3" borderId="0" xfId="0" applyFont="1" applyFill="1" applyBorder="1"/>
    <xf numFmtId="0" fontId="0" fillId="3" borderId="3" xfId="0" applyFont="1" applyFill="1" applyBorder="1" applyAlignment="1">
      <alignment horizontal="right"/>
    </xf>
    <xf numFmtId="0" fontId="8" fillId="3" borderId="3" xfId="0" applyFont="1" applyFill="1" applyBorder="1" applyAlignment="1">
      <alignment horizontal="right"/>
    </xf>
    <xf numFmtId="164" fontId="3" fillId="3" borderId="0" xfId="0" applyNumberFormat="1" applyFont="1" applyFill="1" applyBorder="1"/>
    <xf numFmtId="0" fontId="0" fillId="3" borderId="3" xfId="0" applyFill="1" applyBorder="1" applyAlignment="1">
      <alignment horizontal="right"/>
    </xf>
    <xf numFmtId="164" fontId="0" fillId="3" borderId="2" xfId="0" applyNumberFormat="1" applyFill="1" applyBorder="1"/>
    <xf numFmtId="0" fontId="0" fillId="3" borderId="2" xfId="0" applyFill="1" applyBorder="1"/>
    <xf numFmtId="0" fontId="9" fillId="2" borderId="0" xfId="0" applyFont="1" applyFill="1" applyBorder="1"/>
    <xf numFmtId="0" fontId="2" fillId="3" borderId="0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 vertical="top" wrapText="1"/>
    </xf>
    <xf numFmtId="0" fontId="7" fillId="3" borderId="7" xfId="0" applyFont="1" applyFill="1" applyBorder="1" applyAlignment="1">
      <alignment horizontal="center" vertical="top" wrapText="1"/>
    </xf>
    <xf numFmtId="0" fontId="7" fillId="3" borderId="8" xfId="0" applyFont="1" applyFill="1" applyBorder="1" applyAlignment="1">
      <alignment horizontal="center" vertical="top" wrapText="1"/>
    </xf>
    <xf numFmtId="0" fontId="0" fillId="3" borderId="0" xfId="0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ois.Stock\AppData\Local\Microsoft\Windows\Temporary%20Internet%20Files\Content.Outlook\Z9O6N16Q\Appendix%202%20-%20Detail%20of%20proposed%20budget%20by%20Service%2014-1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burson\Local%20Settings\Temporary%20Internet%20Files\OLKEC\Appendix%202%20-%20Detail%20of%20proposed%20budget%20by%20Service%2013-14%20V6%20L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4-15"/>
      <sheetName val="2015-16"/>
      <sheetName val="2016-17"/>
      <sheetName val="2017-18"/>
    </sheetNames>
    <sheetDataSet>
      <sheetData sheetId="0">
        <row r="8">
          <cell r="N8">
            <v>13.831999999999999</v>
          </cell>
        </row>
        <row r="9">
          <cell r="N9">
            <v>89.215000000000003</v>
          </cell>
        </row>
        <row r="10">
          <cell r="N10">
            <v>607.81700000000001</v>
          </cell>
        </row>
        <row r="11">
          <cell r="N11">
            <v>-28.172999999999998</v>
          </cell>
        </row>
        <row r="12">
          <cell r="N12">
            <v>1159.4670000000001</v>
          </cell>
        </row>
        <row r="15">
          <cell r="N15">
            <v>-6487.1130000000003</v>
          </cell>
        </row>
        <row r="16">
          <cell r="N16">
            <v>487.53899999999999</v>
          </cell>
        </row>
        <row r="17">
          <cell r="N17">
            <v>306.04500000000002</v>
          </cell>
        </row>
        <row r="18">
          <cell r="N18">
            <v>466.66700000000003</v>
          </cell>
        </row>
        <row r="21">
          <cell r="N21">
            <v>649.03500000000008</v>
          </cell>
        </row>
        <row r="22">
          <cell r="N22">
            <v>3756.107</v>
          </cell>
        </row>
        <row r="23">
          <cell r="N23">
            <v>-528.41200000000003</v>
          </cell>
        </row>
        <row r="28">
          <cell r="N28">
            <v>43.009</v>
          </cell>
        </row>
        <row r="29">
          <cell r="N29">
            <v>0.03</v>
          </cell>
        </row>
        <row r="30">
          <cell r="N30">
            <v>56.317</v>
          </cell>
        </row>
        <row r="31">
          <cell r="N31">
            <v>176.77999999999997</v>
          </cell>
        </row>
        <row r="32">
          <cell r="N32">
            <v>-11.613</v>
          </cell>
        </row>
        <row r="35">
          <cell r="N35">
            <v>-16.524999999999999</v>
          </cell>
        </row>
        <row r="36">
          <cell r="N36">
            <v>535.43399999999997</v>
          </cell>
        </row>
        <row r="37">
          <cell r="N37">
            <v>-90.748000000000005</v>
          </cell>
        </row>
        <row r="38">
          <cell r="N38">
            <v>61.007999999999996</v>
          </cell>
        </row>
        <row r="39">
          <cell r="N39">
            <v>769.72</v>
          </cell>
        </row>
        <row r="42">
          <cell r="N42">
            <v>30.015000000000001</v>
          </cell>
        </row>
        <row r="43">
          <cell r="N43">
            <v>86.506</v>
          </cell>
        </row>
        <row r="44">
          <cell r="N44">
            <v>1174.7269999999999</v>
          </cell>
        </row>
        <row r="45">
          <cell r="N45">
            <v>2412.3090000000002</v>
          </cell>
        </row>
        <row r="46">
          <cell r="N46">
            <v>-0.15</v>
          </cell>
        </row>
        <row r="49">
          <cell r="N49">
            <v>194.62200000000001</v>
          </cell>
        </row>
        <row r="50">
          <cell r="N50">
            <v>0.04</v>
          </cell>
        </row>
        <row r="51">
          <cell r="N51">
            <v>53.259</v>
          </cell>
        </row>
        <row r="52">
          <cell r="N52">
            <v>119.90299999999999</v>
          </cell>
        </row>
        <row r="53">
          <cell r="N53">
            <v>159.51100000000002</v>
          </cell>
        </row>
        <row r="56">
          <cell r="N56">
            <v>3.4459999999999997</v>
          </cell>
        </row>
        <row r="57">
          <cell r="N57">
            <v>218.71199999999999</v>
          </cell>
        </row>
        <row r="58">
          <cell r="N58">
            <v>180.92099999999999</v>
          </cell>
        </row>
        <row r="59">
          <cell r="N59">
            <v>4.4640000000000004</v>
          </cell>
        </row>
        <row r="60">
          <cell r="N60">
            <v>0</v>
          </cell>
        </row>
        <row r="61">
          <cell r="N61">
            <v>26.826000000000001</v>
          </cell>
        </row>
        <row r="66">
          <cell r="N66">
            <v>797.23</v>
          </cell>
        </row>
        <row r="67">
          <cell r="N67">
            <v>607.91699999999992</v>
          </cell>
        </row>
        <row r="68">
          <cell r="N68">
            <v>1048.097</v>
          </cell>
        </row>
        <row r="69">
          <cell r="N69">
            <v>219.334</v>
          </cell>
        </row>
        <row r="70">
          <cell r="N70">
            <v>162.054</v>
          </cell>
        </row>
        <row r="73">
          <cell r="N73">
            <v>-2598.2999999999997</v>
          </cell>
        </row>
        <row r="74">
          <cell r="N74">
            <v>-66.34</v>
          </cell>
        </row>
        <row r="75">
          <cell r="N75">
            <v>-3634.576</v>
          </cell>
        </row>
        <row r="76">
          <cell r="N76">
            <v>3403.1309999999999</v>
          </cell>
        </row>
        <row r="77">
          <cell r="N77">
            <v>-1129.9979999999998</v>
          </cell>
        </row>
        <row r="78">
          <cell r="N78">
            <v>-37.942000000000007</v>
          </cell>
        </row>
        <row r="79">
          <cell r="N79">
            <v>3858.3220000000001</v>
          </cell>
        </row>
        <row r="80">
          <cell r="N80">
            <v>-83.108000000000033</v>
          </cell>
        </row>
        <row r="81">
          <cell r="N81">
            <v>-53.420999999999999</v>
          </cell>
        </row>
        <row r="82">
          <cell r="N82">
            <v>-218.92099999999999</v>
          </cell>
        </row>
        <row r="83">
          <cell r="N83">
            <v>2333.6690000000003</v>
          </cell>
        </row>
        <row r="84">
          <cell r="N84">
            <v>1107.2550000000001</v>
          </cell>
        </row>
        <row r="87">
          <cell r="N87">
            <v>2061.77</v>
          </cell>
        </row>
        <row r="88">
          <cell r="N88">
            <v>90.759999999999991</v>
          </cell>
        </row>
        <row r="89">
          <cell r="N89">
            <v>212.06800000000001</v>
          </cell>
        </row>
        <row r="90">
          <cell r="N90">
            <v>24.669</v>
          </cell>
        </row>
        <row r="91">
          <cell r="N91">
            <v>69.643000000000001</v>
          </cell>
        </row>
        <row r="92">
          <cell r="N92">
            <v>145.51999999999998</v>
          </cell>
        </row>
        <row r="93">
          <cell r="N93">
            <v>1814.5049999999999</v>
          </cell>
        </row>
        <row r="94">
          <cell r="N94">
            <v>443.52699999999999</v>
          </cell>
        </row>
        <row r="95">
          <cell r="N95">
            <v>2698.6610000000005</v>
          </cell>
        </row>
        <row r="96">
          <cell r="N96">
            <v>392.553</v>
          </cell>
        </row>
        <row r="99">
          <cell r="N99">
            <v>-16.736999999999995</v>
          </cell>
        </row>
        <row r="100">
          <cell r="N100">
            <v>441.93900000000002</v>
          </cell>
        </row>
        <row r="101">
          <cell r="N101">
            <v>45.984000000000002</v>
          </cell>
        </row>
        <row r="106">
          <cell r="N106">
            <v>193.80799999999954</v>
          </cell>
        </row>
        <row r="108">
          <cell r="N108">
            <v>3008.8180000000002</v>
          </cell>
        </row>
        <row r="119">
          <cell r="N119">
            <v>-6339</v>
          </cell>
        </row>
        <row r="120">
          <cell r="N120">
            <v>-6114.2359999999999</v>
          </cell>
        </row>
        <row r="121">
          <cell r="N121">
            <v>-11518.808999999999</v>
          </cell>
        </row>
        <row r="122">
          <cell r="N122">
            <v>154.172</v>
          </cell>
        </row>
        <row r="123">
          <cell r="N123">
            <v>-205</v>
          </cell>
        </row>
      </sheetData>
      <sheetData sheetId="1">
        <row r="8">
          <cell r="L8">
            <v>2.831999999999999</v>
          </cell>
        </row>
        <row r="9">
          <cell r="L9">
            <v>83.215000000000003</v>
          </cell>
        </row>
        <row r="10">
          <cell r="L10">
            <v>607.81700000000001</v>
          </cell>
        </row>
        <row r="11">
          <cell r="L11">
            <v>-28.172999999999998</v>
          </cell>
        </row>
        <row r="12">
          <cell r="L12">
            <v>1024.4670000000001</v>
          </cell>
        </row>
        <row r="15">
          <cell r="L15">
            <v>-6619.1130000000003</v>
          </cell>
        </row>
        <row r="16">
          <cell r="L16">
            <v>487.53899999999999</v>
          </cell>
        </row>
        <row r="17">
          <cell r="L17">
            <v>306.04500000000002</v>
          </cell>
        </row>
        <row r="18">
          <cell r="L18">
            <v>466.66700000000003</v>
          </cell>
        </row>
        <row r="21">
          <cell r="L21">
            <v>644.03500000000008</v>
          </cell>
        </row>
        <row r="22">
          <cell r="L22">
            <v>3756.107</v>
          </cell>
        </row>
        <row r="23">
          <cell r="L23">
            <v>-705.41200000000003</v>
          </cell>
        </row>
        <row r="28">
          <cell r="L28">
            <v>3.0090000000000003</v>
          </cell>
        </row>
        <row r="29">
          <cell r="L29">
            <v>0.03</v>
          </cell>
        </row>
        <row r="30">
          <cell r="L30">
            <v>56.317</v>
          </cell>
        </row>
        <row r="31">
          <cell r="L31">
            <v>176.77999999999997</v>
          </cell>
        </row>
        <row r="32">
          <cell r="L32">
            <v>-41.613</v>
          </cell>
        </row>
        <row r="35">
          <cell r="L35">
            <v>-45.524999999999999</v>
          </cell>
        </row>
        <row r="36">
          <cell r="L36">
            <v>535.43399999999997</v>
          </cell>
        </row>
        <row r="37">
          <cell r="L37">
            <v>-90.748000000000005</v>
          </cell>
        </row>
        <row r="38">
          <cell r="L38">
            <v>61.007999999999996</v>
          </cell>
        </row>
        <row r="39">
          <cell r="L39">
            <v>644.72</v>
          </cell>
        </row>
        <row r="42">
          <cell r="L42">
            <v>30.015000000000001</v>
          </cell>
        </row>
        <row r="43">
          <cell r="L43">
            <v>-69.494</v>
          </cell>
        </row>
        <row r="44">
          <cell r="L44">
            <v>1212.7269999999999</v>
          </cell>
        </row>
        <row r="45">
          <cell r="L45">
            <v>2412.3090000000002</v>
          </cell>
        </row>
        <row r="46">
          <cell r="L46">
            <v>-0.15</v>
          </cell>
        </row>
        <row r="49">
          <cell r="L49">
            <v>174.62200000000001</v>
          </cell>
        </row>
        <row r="50">
          <cell r="L50">
            <v>0.04</v>
          </cell>
        </row>
        <row r="51">
          <cell r="L51">
            <v>53.259</v>
          </cell>
        </row>
        <row r="52">
          <cell r="L52">
            <v>119.90299999999999</v>
          </cell>
        </row>
        <row r="53">
          <cell r="L53">
            <v>159.51100000000002</v>
          </cell>
        </row>
        <row r="56">
          <cell r="L56">
            <v>0.44599999999999973</v>
          </cell>
        </row>
        <row r="57">
          <cell r="L57">
            <v>217.71199999999999</v>
          </cell>
        </row>
        <row r="58">
          <cell r="L58">
            <v>97.920999999999992</v>
          </cell>
        </row>
        <row r="59">
          <cell r="L59">
            <v>4.4640000000000004</v>
          </cell>
        </row>
        <row r="60">
          <cell r="L60">
            <v>0</v>
          </cell>
        </row>
        <row r="61">
          <cell r="L61">
            <v>-323.17399999999998</v>
          </cell>
        </row>
        <row r="66">
          <cell r="L66">
            <v>735.23</v>
          </cell>
        </row>
        <row r="67">
          <cell r="L67">
            <v>607.91699999999992</v>
          </cell>
        </row>
        <row r="68">
          <cell r="L68">
            <v>1027.097</v>
          </cell>
        </row>
        <row r="69">
          <cell r="L69">
            <v>219.334</v>
          </cell>
        </row>
        <row r="70">
          <cell r="L70">
            <v>162.054</v>
          </cell>
        </row>
        <row r="73">
          <cell r="L73">
            <v>-2631.2999999999997</v>
          </cell>
        </row>
        <row r="74">
          <cell r="L74">
            <v>-66.34</v>
          </cell>
        </row>
        <row r="75">
          <cell r="L75">
            <v>-4100.576</v>
          </cell>
        </row>
        <row r="76">
          <cell r="L76">
            <v>3471.1309999999999</v>
          </cell>
        </row>
        <row r="77">
          <cell r="L77">
            <v>-1161.9979999999998</v>
          </cell>
        </row>
        <row r="78">
          <cell r="L78">
            <v>-130.94200000000001</v>
          </cell>
        </row>
        <row r="79">
          <cell r="L79">
            <v>3834.3220000000001</v>
          </cell>
        </row>
        <row r="80">
          <cell r="L80">
            <v>-43.108000000000033</v>
          </cell>
        </row>
        <row r="81">
          <cell r="L81">
            <v>-53.420999999999999</v>
          </cell>
        </row>
        <row r="82">
          <cell r="L82">
            <v>-218.92099999999999</v>
          </cell>
        </row>
        <row r="83">
          <cell r="L83">
            <v>2333.6690000000003</v>
          </cell>
        </row>
        <row r="84">
          <cell r="L84">
            <v>1225.2550000000001</v>
          </cell>
        </row>
        <row r="87">
          <cell r="L87">
            <v>1562.77</v>
          </cell>
        </row>
        <row r="88">
          <cell r="L88">
            <v>90.759999999999991</v>
          </cell>
        </row>
        <row r="89">
          <cell r="L89">
            <v>212.06800000000001</v>
          </cell>
        </row>
        <row r="90">
          <cell r="L90">
            <v>24.669</v>
          </cell>
        </row>
        <row r="91">
          <cell r="L91">
            <v>69.643000000000001</v>
          </cell>
        </row>
        <row r="92">
          <cell r="L92">
            <v>145.51999999999998</v>
          </cell>
        </row>
        <row r="93">
          <cell r="L93">
            <v>1752.5049999999999</v>
          </cell>
        </row>
        <row r="94">
          <cell r="L94">
            <v>443.52699999999999</v>
          </cell>
        </row>
        <row r="95">
          <cell r="L95">
            <v>2673.6610000000005</v>
          </cell>
        </row>
        <row r="96">
          <cell r="L96">
            <v>387.553</v>
          </cell>
        </row>
        <row r="99">
          <cell r="L99">
            <v>-28.736999999999995</v>
          </cell>
        </row>
        <row r="100">
          <cell r="L100">
            <v>430.93900000000002</v>
          </cell>
        </row>
        <row r="101">
          <cell r="L101">
            <v>-131.01599999999999</v>
          </cell>
        </row>
        <row r="106">
          <cell r="L106">
            <v>-1608.9340000000004</v>
          </cell>
        </row>
        <row r="108">
          <cell r="L108">
            <v>4617.6379999999999</v>
          </cell>
        </row>
        <row r="119">
          <cell r="L119">
            <v>-4433</v>
          </cell>
        </row>
        <row r="120">
          <cell r="L120">
            <v>-5299.277</v>
          </cell>
        </row>
        <row r="121">
          <cell r="L121">
            <v>-11689.846</v>
          </cell>
        </row>
        <row r="122">
          <cell r="L122">
            <v>154.172</v>
          </cell>
        </row>
        <row r="123">
          <cell r="L123">
            <v>0</v>
          </cell>
        </row>
      </sheetData>
      <sheetData sheetId="2">
        <row r="8">
          <cell r="L8">
            <v>-7.168000000000001</v>
          </cell>
        </row>
        <row r="9">
          <cell r="L9">
            <v>81.215000000000003</v>
          </cell>
        </row>
        <row r="10">
          <cell r="L10">
            <v>517.81700000000001</v>
          </cell>
        </row>
        <row r="11">
          <cell r="L11">
            <v>-28.172999999999998</v>
          </cell>
        </row>
        <row r="12">
          <cell r="L12">
            <v>999.4670000000001</v>
          </cell>
        </row>
        <row r="15">
          <cell r="L15">
            <v>-6691.1130000000003</v>
          </cell>
        </row>
        <row r="16">
          <cell r="L16">
            <v>487.53899999999999</v>
          </cell>
        </row>
        <row r="17">
          <cell r="L17">
            <v>306.04500000000002</v>
          </cell>
        </row>
        <row r="18">
          <cell r="L18">
            <v>466.66700000000003</v>
          </cell>
        </row>
        <row r="21">
          <cell r="L21">
            <v>638.03500000000008</v>
          </cell>
        </row>
        <row r="22">
          <cell r="L22">
            <v>3746.107</v>
          </cell>
        </row>
        <row r="23">
          <cell r="L23">
            <v>-805.41200000000003</v>
          </cell>
        </row>
        <row r="28">
          <cell r="L28">
            <v>3.0090000000000003</v>
          </cell>
        </row>
        <row r="29">
          <cell r="L29">
            <v>0.03</v>
          </cell>
        </row>
        <row r="30">
          <cell r="L30">
            <v>56.317</v>
          </cell>
        </row>
        <row r="31">
          <cell r="L31">
            <v>176.77999999999997</v>
          </cell>
        </row>
        <row r="32">
          <cell r="L32">
            <v>-41.613</v>
          </cell>
        </row>
        <row r="35">
          <cell r="L35">
            <v>-65.525000000000006</v>
          </cell>
        </row>
        <row r="36">
          <cell r="L36">
            <v>385.43399999999997</v>
          </cell>
        </row>
        <row r="37">
          <cell r="L37">
            <v>-90.748000000000005</v>
          </cell>
        </row>
        <row r="38">
          <cell r="L38">
            <v>54.007999999999996</v>
          </cell>
        </row>
        <row r="39">
          <cell r="L39">
            <v>499.72</v>
          </cell>
        </row>
        <row r="42">
          <cell r="L42">
            <v>30.015000000000001</v>
          </cell>
        </row>
        <row r="43">
          <cell r="L43">
            <v>-189.494</v>
          </cell>
        </row>
        <row r="44">
          <cell r="L44">
            <v>1174.7269999999999</v>
          </cell>
        </row>
        <row r="45">
          <cell r="L45">
            <v>2412.3090000000002</v>
          </cell>
        </row>
        <row r="46">
          <cell r="L46">
            <v>-0.15</v>
          </cell>
        </row>
        <row r="49">
          <cell r="L49">
            <v>99.622000000000014</v>
          </cell>
        </row>
        <row r="50">
          <cell r="L50">
            <v>0.04</v>
          </cell>
        </row>
        <row r="51">
          <cell r="L51">
            <v>-46.741</v>
          </cell>
        </row>
        <row r="52">
          <cell r="L52">
            <v>117.90299999999999</v>
          </cell>
        </row>
        <row r="53">
          <cell r="L53">
            <v>68.511000000000024</v>
          </cell>
        </row>
        <row r="56">
          <cell r="L56">
            <v>0.44599999999999973</v>
          </cell>
        </row>
        <row r="57">
          <cell r="L57">
            <v>217.71199999999999</v>
          </cell>
        </row>
        <row r="58">
          <cell r="L58">
            <v>97.920999999999992</v>
          </cell>
        </row>
        <row r="59">
          <cell r="L59">
            <v>4.4640000000000004</v>
          </cell>
        </row>
        <row r="60">
          <cell r="L60">
            <v>0</v>
          </cell>
        </row>
        <row r="61">
          <cell r="L61">
            <v>-323.17399999999998</v>
          </cell>
        </row>
        <row r="66">
          <cell r="L66">
            <v>690.23</v>
          </cell>
        </row>
        <row r="67">
          <cell r="L67">
            <v>607.91699999999992</v>
          </cell>
        </row>
        <row r="68">
          <cell r="L68">
            <v>1024.097</v>
          </cell>
        </row>
        <row r="69">
          <cell r="L69">
            <v>219.334</v>
          </cell>
        </row>
        <row r="70">
          <cell r="L70">
            <v>162.054</v>
          </cell>
        </row>
        <row r="73">
          <cell r="L73">
            <v>-2664.2999999999997</v>
          </cell>
        </row>
        <row r="74">
          <cell r="L74">
            <v>-66.34</v>
          </cell>
        </row>
        <row r="75">
          <cell r="L75">
            <v>-4280.576</v>
          </cell>
        </row>
        <row r="76">
          <cell r="L76">
            <v>3483.1309999999999</v>
          </cell>
        </row>
        <row r="77">
          <cell r="L77">
            <v>-1296.9979999999998</v>
          </cell>
        </row>
        <row r="78">
          <cell r="L78">
            <v>-148.94200000000001</v>
          </cell>
        </row>
        <row r="79">
          <cell r="L79">
            <v>3836.3220000000001</v>
          </cell>
        </row>
        <row r="80">
          <cell r="L80">
            <v>-1.1080000000000325</v>
          </cell>
        </row>
        <row r="81">
          <cell r="L81">
            <v>-53.420999999999999</v>
          </cell>
        </row>
        <row r="82">
          <cell r="L82">
            <v>-218.92099999999999</v>
          </cell>
        </row>
        <row r="83">
          <cell r="L83">
            <v>2333.6690000000003</v>
          </cell>
        </row>
        <row r="84">
          <cell r="L84">
            <v>1348.2550000000001</v>
          </cell>
        </row>
        <row r="87">
          <cell r="L87">
            <v>1452.77</v>
          </cell>
        </row>
        <row r="88">
          <cell r="L88">
            <v>90.759999999999991</v>
          </cell>
        </row>
        <row r="89">
          <cell r="L89">
            <v>209.06800000000001</v>
          </cell>
        </row>
        <row r="90">
          <cell r="L90">
            <v>24.669</v>
          </cell>
        </row>
        <row r="91">
          <cell r="L91">
            <v>69.643000000000001</v>
          </cell>
        </row>
        <row r="92">
          <cell r="L92">
            <v>145.51999999999998</v>
          </cell>
        </row>
        <row r="93">
          <cell r="L93">
            <v>1683.5049999999999</v>
          </cell>
        </row>
        <row r="94">
          <cell r="L94">
            <v>443.52699999999999</v>
          </cell>
        </row>
        <row r="95">
          <cell r="L95">
            <v>2648.6610000000005</v>
          </cell>
        </row>
        <row r="96">
          <cell r="L96">
            <v>387.553</v>
          </cell>
        </row>
        <row r="99">
          <cell r="L99">
            <v>-36.736999999999995</v>
          </cell>
        </row>
        <row r="100">
          <cell r="L100">
            <v>421.93900000000002</v>
          </cell>
        </row>
        <row r="101">
          <cell r="L101">
            <v>-45.015999999999991</v>
          </cell>
        </row>
        <row r="106">
          <cell r="L106">
            <v>-2192.8020000000006</v>
          </cell>
        </row>
        <row r="108">
          <cell r="L108">
            <v>6166.1039999999994</v>
          </cell>
        </row>
        <row r="119">
          <cell r="L119">
            <v>-3682</v>
          </cell>
        </row>
        <row r="120">
          <cell r="L120">
            <v>-5405.2640000000001</v>
          </cell>
        </row>
        <row r="121">
          <cell r="L121">
            <v>-11863.457</v>
          </cell>
        </row>
        <row r="122">
          <cell r="L122">
            <v>154.172</v>
          </cell>
        </row>
        <row r="123">
          <cell r="L123">
            <v>0</v>
          </cell>
        </row>
      </sheetData>
      <sheetData sheetId="3">
        <row r="8">
          <cell r="L8">
            <v>-16.167999999999999</v>
          </cell>
        </row>
        <row r="9">
          <cell r="L9">
            <v>81.215000000000003</v>
          </cell>
        </row>
        <row r="10">
          <cell r="L10">
            <v>517.81700000000001</v>
          </cell>
        </row>
        <row r="11">
          <cell r="L11">
            <v>-28.172999999999998</v>
          </cell>
        </row>
        <row r="12">
          <cell r="L12">
            <v>999.4670000000001</v>
          </cell>
        </row>
        <row r="15">
          <cell r="L15">
            <v>-6691.1130000000003</v>
          </cell>
        </row>
        <row r="16">
          <cell r="L16">
            <v>487.53899999999999</v>
          </cell>
        </row>
        <row r="17">
          <cell r="L17">
            <v>306.04500000000002</v>
          </cell>
        </row>
        <row r="18">
          <cell r="L18">
            <v>466.66700000000003</v>
          </cell>
        </row>
        <row r="21">
          <cell r="L21">
            <v>638.03500000000008</v>
          </cell>
        </row>
        <row r="22">
          <cell r="L22">
            <v>3746.107</v>
          </cell>
        </row>
        <row r="23">
          <cell r="L23">
            <v>-1005.412</v>
          </cell>
        </row>
        <row r="28">
          <cell r="L28">
            <v>3.0090000000000003</v>
          </cell>
        </row>
        <row r="29">
          <cell r="L29">
            <v>0.03</v>
          </cell>
        </row>
        <row r="30">
          <cell r="L30">
            <v>56.317</v>
          </cell>
        </row>
        <row r="31">
          <cell r="L31">
            <v>176.77999999999997</v>
          </cell>
        </row>
        <row r="32">
          <cell r="L32">
            <v>-41.613</v>
          </cell>
        </row>
        <row r="35">
          <cell r="L35">
            <v>-65.525000000000006</v>
          </cell>
        </row>
        <row r="36">
          <cell r="L36">
            <v>385.43399999999997</v>
          </cell>
        </row>
        <row r="37">
          <cell r="L37">
            <v>-90.748000000000005</v>
          </cell>
        </row>
        <row r="38">
          <cell r="L38">
            <v>54.007999999999996</v>
          </cell>
        </row>
        <row r="39">
          <cell r="L39">
            <v>504.72</v>
          </cell>
        </row>
        <row r="42">
          <cell r="L42">
            <v>30.015000000000001</v>
          </cell>
        </row>
        <row r="43">
          <cell r="L43">
            <v>-309.49400000000003</v>
          </cell>
        </row>
        <row r="44">
          <cell r="L44">
            <v>1136.7269999999999</v>
          </cell>
        </row>
        <row r="45">
          <cell r="L45">
            <v>2302.3090000000002</v>
          </cell>
        </row>
        <row r="46">
          <cell r="L46">
            <v>-0.15</v>
          </cell>
        </row>
        <row r="49">
          <cell r="L49">
            <v>99.622000000000014</v>
          </cell>
        </row>
        <row r="50">
          <cell r="L50">
            <v>0.04</v>
          </cell>
        </row>
        <row r="51">
          <cell r="L51">
            <v>-46.741</v>
          </cell>
        </row>
        <row r="52">
          <cell r="L52">
            <v>117.90299999999999</v>
          </cell>
        </row>
        <row r="53">
          <cell r="L53">
            <v>68.511000000000024</v>
          </cell>
        </row>
        <row r="56">
          <cell r="L56">
            <v>0.44599999999999973</v>
          </cell>
        </row>
        <row r="57">
          <cell r="L57">
            <v>217.71199999999999</v>
          </cell>
        </row>
        <row r="58">
          <cell r="L58">
            <v>97.920999999999992</v>
          </cell>
        </row>
        <row r="59">
          <cell r="L59">
            <v>4.4640000000000004</v>
          </cell>
        </row>
        <row r="60">
          <cell r="L60">
            <v>0</v>
          </cell>
        </row>
        <row r="61">
          <cell r="L61">
            <v>-323.17399999999998</v>
          </cell>
        </row>
        <row r="66">
          <cell r="L66">
            <v>690.23</v>
          </cell>
        </row>
        <row r="67">
          <cell r="L67">
            <v>607.91699999999992</v>
          </cell>
        </row>
        <row r="68">
          <cell r="L68">
            <v>1024.097</v>
          </cell>
        </row>
        <row r="69">
          <cell r="L69">
            <v>219.334</v>
          </cell>
        </row>
        <row r="70">
          <cell r="L70">
            <v>162.054</v>
          </cell>
        </row>
        <row r="73">
          <cell r="L73">
            <v>-2664.2999999999997</v>
          </cell>
        </row>
        <row r="74">
          <cell r="L74">
            <v>-66.34</v>
          </cell>
        </row>
        <row r="75">
          <cell r="L75">
            <v>-4690.576</v>
          </cell>
        </row>
        <row r="76">
          <cell r="L76">
            <v>3467.1309999999999</v>
          </cell>
        </row>
        <row r="77">
          <cell r="L77">
            <v>-1296.9979999999998</v>
          </cell>
        </row>
        <row r="78">
          <cell r="L78">
            <v>-135.94200000000001</v>
          </cell>
        </row>
        <row r="79">
          <cell r="L79">
            <v>3838.3220000000001</v>
          </cell>
        </row>
        <row r="80">
          <cell r="L80">
            <v>41.891999999999967</v>
          </cell>
        </row>
        <row r="81">
          <cell r="L81">
            <v>-53.420999999999999</v>
          </cell>
        </row>
        <row r="82">
          <cell r="L82">
            <v>-218.92099999999999</v>
          </cell>
        </row>
        <row r="83">
          <cell r="L83">
            <v>2183.6690000000003</v>
          </cell>
        </row>
        <row r="84">
          <cell r="L84">
            <v>1476.2550000000001</v>
          </cell>
        </row>
        <row r="87">
          <cell r="L87">
            <v>1302.77</v>
          </cell>
        </row>
        <row r="88">
          <cell r="L88">
            <v>90.759999999999991</v>
          </cell>
        </row>
        <row r="89">
          <cell r="L89">
            <v>209.06800000000001</v>
          </cell>
        </row>
        <row r="90">
          <cell r="L90">
            <v>24.669</v>
          </cell>
        </row>
        <row r="91">
          <cell r="L91">
            <v>69.643000000000001</v>
          </cell>
        </row>
        <row r="92">
          <cell r="L92">
            <v>145.51999999999998</v>
          </cell>
        </row>
        <row r="93">
          <cell r="L93">
            <v>1683.5049999999999</v>
          </cell>
        </row>
        <row r="94">
          <cell r="L94">
            <v>443.52699999999999</v>
          </cell>
        </row>
        <row r="95">
          <cell r="L95">
            <v>2648.6610000000005</v>
          </cell>
        </row>
        <row r="96">
          <cell r="L96">
            <v>387.553</v>
          </cell>
        </row>
        <row r="99">
          <cell r="L99">
            <v>-36.736999999999995</v>
          </cell>
        </row>
        <row r="100">
          <cell r="L100">
            <v>421.93900000000002</v>
          </cell>
        </row>
        <row r="101">
          <cell r="L101">
            <v>-45.015999999999991</v>
          </cell>
        </row>
        <row r="106">
          <cell r="L106">
            <v>-2727.2970000000005</v>
          </cell>
        </row>
        <row r="108">
          <cell r="L108">
            <v>7254.9289999999992</v>
          </cell>
        </row>
        <row r="119">
          <cell r="L119">
            <v>-2940</v>
          </cell>
        </row>
        <row r="120">
          <cell r="L120">
            <v>-5513.37</v>
          </cell>
        </row>
        <row r="121">
          <cell r="L121">
            <v>-12039.681</v>
          </cell>
        </row>
        <row r="122">
          <cell r="L122">
            <v>154.172</v>
          </cell>
        </row>
        <row r="123">
          <cell r="L123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3-14"/>
      <sheetName val="2014-15"/>
      <sheetName val="2015-16"/>
      <sheetName val="2016-17"/>
      <sheetName val="2017-18"/>
      <sheetName val="12-13 OE App budget"/>
    </sheetNames>
    <sheetDataSet>
      <sheetData sheetId="0"/>
      <sheetData sheetId="1"/>
      <sheetData sheetId="2"/>
      <sheetData sheetId="3"/>
      <sheetData sheetId="4">
        <row r="7">
          <cell r="M7">
            <v>-19.290999999999997</v>
          </cell>
        </row>
        <row r="8">
          <cell r="M8">
            <v>385.327</v>
          </cell>
        </row>
        <row r="9">
          <cell r="M9">
            <v>477.54199999999997</v>
          </cell>
        </row>
        <row r="10">
          <cell r="M10">
            <v>-36.617999999999995</v>
          </cell>
        </row>
        <row r="11">
          <cell r="M11">
            <v>725.52800000000002</v>
          </cell>
        </row>
        <row r="14">
          <cell r="M14">
            <v>-6163.085</v>
          </cell>
        </row>
        <row r="15">
          <cell r="M15">
            <v>472.92</v>
          </cell>
        </row>
        <row r="16">
          <cell r="M16">
            <v>209.90699999999998</v>
          </cell>
        </row>
        <row r="17">
          <cell r="M17">
            <v>263.17700000000002</v>
          </cell>
        </row>
        <row r="20">
          <cell r="M20">
            <v>584.37099999999998</v>
          </cell>
        </row>
        <row r="21">
          <cell r="M21">
            <v>2682.799</v>
          </cell>
        </row>
        <row r="26">
          <cell r="M26">
            <v>40.287000000000006</v>
          </cell>
        </row>
        <row r="27">
          <cell r="M27">
            <v>-59.997</v>
          </cell>
        </row>
        <row r="28">
          <cell r="M28">
            <v>6.5739999999999998</v>
          </cell>
        </row>
        <row r="29">
          <cell r="M29">
            <v>-18.233999999999995</v>
          </cell>
        </row>
        <row r="30">
          <cell r="M30">
            <v>140.88300000000001</v>
          </cell>
        </row>
        <row r="31">
          <cell r="M31">
            <v>-125.30200000000001</v>
          </cell>
        </row>
        <row r="34">
          <cell r="M34">
            <v>-93.180999999999997</v>
          </cell>
        </row>
        <row r="35">
          <cell r="M35">
            <v>383.78399999999999</v>
          </cell>
        </row>
        <row r="36">
          <cell r="M36">
            <v>-0.17299999999999999</v>
          </cell>
        </row>
        <row r="37">
          <cell r="M37">
            <v>-10.147</v>
          </cell>
        </row>
        <row r="38">
          <cell r="M38">
            <v>170.03100000000001</v>
          </cell>
        </row>
        <row r="41">
          <cell r="M41">
            <v>30</v>
          </cell>
        </row>
        <row r="42">
          <cell r="M42">
            <v>-299.87799999999999</v>
          </cell>
        </row>
        <row r="43">
          <cell r="M43">
            <v>798.67399999999998</v>
          </cell>
        </row>
        <row r="44">
          <cell r="M44">
            <v>1575.0539999999999</v>
          </cell>
        </row>
        <row r="45">
          <cell r="M45">
            <v>1.4999999999999999E-2</v>
          </cell>
        </row>
        <row r="48">
          <cell r="M48">
            <v>50.459000000000003</v>
          </cell>
        </row>
        <row r="49">
          <cell r="M49">
            <v>36.984999999999999</v>
          </cell>
        </row>
        <row r="50">
          <cell r="M50">
            <v>-80.254999999999995</v>
          </cell>
        </row>
        <row r="51">
          <cell r="M51">
            <v>-4.3029999999999999</v>
          </cell>
        </row>
        <row r="52">
          <cell r="M52">
            <v>-256.87599999999998</v>
          </cell>
        </row>
        <row r="55">
          <cell r="M55">
            <v>-7.0060000000000002</v>
          </cell>
        </row>
        <row r="56">
          <cell r="M56">
            <v>207.95500000000001</v>
          </cell>
        </row>
        <row r="57">
          <cell r="M57">
            <v>-117.928</v>
          </cell>
        </row>
        <row r="58">
          <cell r="M58">
            <v>75.668000000000006</v>
          </cell>
        </row>
        <row r="59">
          <cell r="M59">
            <v>-0.40600000000000003</v>
          </cell>
        </row>
        <row r="60">
          <cell r="M60">
            <v>3.0129999999999999</v>
          </cell>
        </row>
        <row r="65">
          <cell r="M65">
            <v>768.82100000000003</v>
          </cell>
        </row>
        <row r="66">
          <cell r="M66">
            <v>581.33799999999997</v>
          </cell>
        </row>
        <row r="67">
          <cell r="M67">
            <v>729.57100000000003</v>
          </cell>
        </row>
        <row r="68">
          <cell r="M68">
            <v>-351.267</v>
          </cell>
        </row>
        <row r="69">
          <cell r="M69">
            <v>98.28</v>
          </cell>
        </row>
        <row r="70">
          <cell r="M70">
            <v>903.44799999999998</v>
          </cell>
        </row>
        <row r="71">
          <cell r="M71">
            <v>15.013</v>
          </cell>
        </row>
        <row r="74">
          <cell r="M74">
            <v>-1478.5519999999999</v>
          </cell>
        </row>
        <row r="75">
          <cell r="M75">
            <v>-282.16699999999997</v>
          </cell>
        </row>
        <row r="76">
          <cell r="M76">
            <v>-4093.0390000000002</v>
          </cell>
        </row>
        <row r="77">
          <cell r="M77">
            <v>3284.9459999999999</v>
          </cell>
        </row>
        <row r="78">
          <cell r="M78">
            <v>-1406.11</v>
          </cell>
        </row>
        <row r="79">
          <cell r="M79">
            <v>-210.434</v>
          </cell>
        </row>
        <row r="80">
          <cell r="M80">
            <v>4065.1679999999997</v>
          </cell>
        </row>
        <row r="81">
          <cell r="M81">
            <v>294.59699999999998</v>
          </cell>
        </row>
        <row r="82">
          <cell r="M82">
            <v>-58.720999999999997</v>
          </cell>
        </row>
        <row r="83">
          <cell r="M83">
            <v>-206.101</v>
          </cell>
        </row>
        <row r="84">
          <cell r="M84">
            <v>1941.7779999999998</v>
          </cell>
        </row>
        <row r="85">
          <cell r="M85">
            <v>191.667</v>
          </cell>
        </row>
        <row r="88">
          <cell r="M88">
            <v>1769.6959999999999</v>
          </cell>
        </row>
        <row r="89">
          <cell r="M89">
            <v>92.558000000000007</v>
          </cell>
        </row>
        <row r="90">
          <cell r="M90">
            <v>147.40899999999999</v>
          </cell>
        </row>
        <row r="91">
          <cell r="M91">
            <v>14.930999999999999</v>
          </cell>
        </row>
        <row r="92">
          <cell r="M92">
            <v>75.051000000000002</v>
          </cell>
        </row>
        <row r="93">
          <cell r="M93">
            <v>144.179</v>
          </cell>
        </row>
        <row r="94">
          <cell r="M94">
            <v>1871.1419999999998</v>
          </cell>
        </row>
        <row r="95">
          <cell r="M95">
            <v>427.75900000000001</v>
          </cell>
        </row>
        <row r="98">
          <cell r="M98">
            <v>210.31200000000001</v>
          </cell>
        </row>
        <row r="99">
          <cell r="M99">
            <v>1033.3240000000001</v>
          </cell>
        </row>
        <row r="100">
          <cell r="M100">
            <v>1452.0920000000001</v>
          </cell>
        </row>
        <row r="115">
          <cell r="M115">
            <v>-1995.5319999999995</v>
          </cell>
        </row>
        <row r="117">
          <cell r="M117">
            <v>8240.4580000000005</v>
          </cell>
        </row>
        <row r="118">
          <cell r="M118">
            <v>0</v>
          </cell>
        </row>
        <row r="119">
          <cell r="M119">
            <v>21754.906000000003</v>
          </cell>
        </row>
        <row r="120">
          <cell r="M120">
            <v>0</v>
          </cell>
        </row>
        <row r="121">
          <cell r="M121">
            <v>0</v>
          </cell>
        </row>
        <row r="126">
          <cell r="M126">
            <v>0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file:///C:\Documents%20and%20Settings\eburson\Budget%202012-13\Completed%20Templates\P&amp;E\Appendix%20A%20-%20S33%20PE%20Budgets%2012-13.xls" TargetMode="External"/><Relationship Id="rId3" Type="http://schemas.openxmlformats.org/officeDocument/2006/relationships/hyperlink" Target="file:///C:\Documents%20and%20Settings\eburson\Budget%202012-13\Completed%20Templates\Finance\S32%20Fin%20Budgets%2012-13%20savings%20version%202%2014.09.2011.xls" TargetMode="External"/><Relationship Id="rId7" Type="http://schemas.openxmlformats.org/officeDocument/2006/relationships/hyperlink" Target="file:///C:\Documents%20and%20Settings\eburson\Budget%202012-13\Completed%20Templates\CS\Appendix%20A%20-%20S21%20Cust%20Serv%20Budgets%2012-13.xls" TargetMode="External"/><Relationship Id="rId2" Type="http://schemas.openxmlformats.org/officeDocument/2006/relationships/hyperlink" Target="file:///C:\Documents%20and%20Settings\eburson\Budget%202012-13\Completed%20Templates\Corporate%20Assets\Appendix%20A%20-%20CA%20S14%20Budgets%2012-13.xls" TargetMode="External"/><Relationship Id="rId1" Type="http://schemas.openxmlformats.org/officeDocument/2006/relationships/hyperlink" Target="file:///C:\Documents%20and%20Settings\eburson\Budget%202012-13\Completed%20Templates\City%20Leisure\Appendix%20A%20-%20S22%20City%20Leis%20Budgets%2012-13%20after%201st%20CMT%20review%2026.09.11.xls" TargetMode="External"/><Relationship Id="rId6" Type="http://schemas.openxmlformats.org/officeDocument/2006/relationships/hyperlink" Target="file:///C:\Documents%20and%20Settings\eburson\Budget%202012-13\Completed%20Templates\CHD\Appendix%20A%20-%20S13%20CHD%20Budgets%2012-13.xls" TargetMode="External"/><Relationship Id="rId5" Type="http://schemas.openxmlformats.org/officeDocument/2006/relationships/hyperlink" Target="file:///C:\Documents%20and%20Settings\eburson\Budget%202012-13\Completed%20Templates\City%20Development\Appendix%20A%20-%20CD%20S11%20Budgets%2012-13.xls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file:///C:\Documents%20and%20Settings\eburson\Budget%202012-13\Completed%20Templates\CHD\Appendix%20A%20-%20S13%20CHD%20Budgets%2012-13.xls" TargetMode="External"/><Relationship Id="rId9" Type="http://schemas.openxmlformats.org/officeDocument/2006/relationships/hyperlink" Target="file:///C:\Documents%20and%20Settings\eburson\Budget%202012-13\Completed%20Templates\L&amp;G\Appendix%20A%20-%20Budgets%2012-13%20updated%2013.9.11%2017.30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8"/>
  <sheetViews>
    <sheetView tabSelected="1" zoomScale="75" zoomScaleNormal="75" zoomScaleSheetLayoutView="75" workbookViewId="0">
      <pane ySplit="6" topLeftCell="A7" activePane="bottomLeft" state="frozen"/>
      <selection pane="bottomLeft"/>
    </sheetView>
  </sheetViews>
  <sheetFormatPr defaultRowHeight="12.75" x14ac:dyDescent="0.2"/>
  <cols>
    <col min="1" max="1" width="41.85546875" style="31" customWidth="1"/>
    <col min="2" max="2" width="11" style="2" hidden="1" customWidth="1"/>
    <col min="3" max="3" width="9.5703125" style="1" hidden="1" customWidth="1"/>
    <col min="4" max="4" width="1.140625" style="1" customWidth="1"/>
    <col min="5" max="5" width="10.5703125" style="1" customWidth="1"/>
    <col min="6" max="6" width="12" style="1" customWidth="1"/>
    <col min="7" max="7" width="1" style="1" customWidth="1"/>
    <col min="8" max="8" width="12.5703125" style="1" bestFit="1" customWidth="1"/>
    <col min="9" max="9" width="12.42578125" style="1" customWidth="1"/>
    <col min="10" max="10" width="1.28515625" style="1" customWidth="1"/>
    <col min="11" max="11" width="11.85546875" style="1" bestFit="1" customWidth="1"/>
    <col min="12" max="12" width="12.28515625" style="1" customWidth="1"/>
    <col min="13" max="13" width="1.28515625" style="1" customWidth="1"/>
    <col min="14" max="14" width="11.5703125" style="1" customWidth="1"/>
    <col min="15" max="15" width="11.5703125" style="1" bestFit="1" customWidth="1"/>
    <col min="16" max="16" width="1.28515625" style="1" customWidth="1"/>
    <col min="17" max="18" width="11.5703125" style="1" hidden="1" customWidth="1"/>
    <col min="19" max="16384" width="9.140625" style="1"/>
  </cols>
  <sheetData>
    <row r="1" spans="1:18" ht="34.5" customHeight="1" x14ac:dyDescent="0.35">
      <c r="L1" s="87" t="s">
        <v>107</v>
      </c>
    </row>
    <row r="2" spans="1:18" ht="20.25" x14ac:dyDescent="0.2">
      <c r="A2" s="89" t="s">
        <v>89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1"/>
    </row>
    <row r="3" spans="1:18" x14ac:dyDescent="0.2">
      <c r="A3" s="51"/>
      <c r="B3" s="52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4"/>
    </row>
    <row r="4" spans="1:18" x14ac:dyDescent="0.2">
      <c r="A4" s="55"/>
      <c r="B4" s="92" t="s">
        <v>37</v>
      </c>
      <c r="C4" s="92"/>
      <c r="D4" s="53"/>
      <c r="E4" s="88" t="s">
        <v>86</v>
      </c>
      <c r="F4" s="88"/>
      <c r="G4" s="56"/>
      <c r="H4" s="88" t="s">
        <v>85</v>
      </c>
      <c r="I4" s="88"/>
      <c r="J4" s="56"/>
      <c r="K4" s="88" t="s">
        <v>85</v>
      </c>
      <c r="L4" s="88"/>
      <c r="M4" s="56"/>
      <c r="N4" s="88" t="s">
        <v>85</v>
      </c>
      <c r="O4" s="93"/>
      <c r="P4" s="4"/>
      <c r="Q4" s="88" t="s">
        <v>40</v>
      </c>
      <c r="R4" s="88"/>
    </row>
    <row r="5" spans="1:18" x14ac:dyDescent="0.2">
      <c r="A5" s="55"/>
      <c r="B5" s="92" t="s">
        <v>38</v>
      </c>
      <c r="C5" s="92"/>
      <c r="D5" s="53"/>
      <c r="E5" s="88" t="s">
        <v>90</v>
      </c>
      <c r="F5" s="88"/>
      <c r="G5" s="56"/>
      <c r="H5" s="88" t="s">
        <v>49</v>
      </c>
      <c r="I5" s="88"/>
      <c r="J5" s="56"/>
      <c r="K5" s="88" t="s">
        <v>50</v>
      </c>
      <c r="L5" s="88"/>
      <c r="M5" s="56"/>
      <c r="N5" s="88" t="s">
        <v>84</v>
      </c>
      <c r="O5" s="93"/>
      <c r="P5" s="4"/>
      <c r="Q5" s="88" t="s">
        <v>84</v>
      </c>
      <c r="R5" s="88"/>
    </row>
    <row r="6" spans="1:18" s="33" customFormat="1" x14ac:dyDescent="0.2">
      <c r="A6" s="55"/>
      <c r="B6" s="57" t="s">
        <v>39</v>
      </c>
      <c r="C6" s="58"/>
      <c r="D6" s="58"/>
      <c r="E6" s="59" t="s">
        <v>39</v>
      </c>
      <c r="F6" s="59" t="s">
        <v>45</v>
      </c>
      <c r="G6" s="59"/>
      <c r="H6" s="59" t="s">
        <v>39</v>
      </c>
      <c r="I6" s="59" t="s">
        <v>45</v>
      </c>
      <c r="J6" s="59"/>
      <c r="K6" s="59" t="s">
        <v>39</v>
      </c>
      <c r="L6" s="59" t="s">
        <v>45</v>
      </c>
      <c r="M6" s="59"/>
      <c r="N6" s="59" t="s">
        <v>39</v>
      </c>
      <c r="O6" s="60" t="s">
        <v>45</v>
      </c>
      <c r="P6" s="32"/>
      <c r="Q6" s="32" t="s">
        <v>39</v>
      </c>
      <c r="R6" s="32" t="s">
        <v>45</v>
      </c>
    </row>
    <row r="7" spans="1:18" s="33" customFormat="1" x14ac:dyDescent="0.2">
      <c r="A7" s="55"/>
      <c r="B7" s="57"/>
      <c r="C7" s="58"/>
      <c r="D7" s="58"/>
      <c r="E7" s="59"/>
      <c r="F7" s="59"/>
      <c r="G7" s="59"/>
      <c r="H7" s="59"/>
      <c r="I7" s="59"/>
      <c r="J7" s="59"/>
      <c r="K7" s="59"/>
      <c r="L7" s="59"/>
      <c r="M7" s="59"/>
      <c r="N7" s="59"/>
      <c r="O7" s="60"/>
      <c r="P7" s="32"/>
      <c r="Q7" s="32"/>
      <c r="R7" s="32"/>
    </row>
    <row r="8" spans="1:18" s="44" customFormat="1" ht="15.75" x14ac:dyDescent="0.25">
      <c r="A8" s="61" t="s">
        <v>0</v>
      </c>
      <c r="B8" s="62" t="e">
        <f>+B10+#REF!+B17+B23</f>
        <v>#REF!</v>
      </c>
      <c r="C8" s="63" t="e">
        <f>+B8/$B$119</f>
        <v>#REF!</v>
      </c>
      <c r="D8" s="64"/>
      <c r="E8" s="62">
        <f>+E10+E17+E23</f>
        <v>492.02599999999984</v>
      </c>
      <c r="F8" s="65">
        <f>+E8/$E$106</f>
        <v>2.3632413581502826E-2</v>
      </c>
      <c r="G8" s="64"/>
      <c r="H8" s="62">
        <f>+H10+H17+H23</f>
        <v>26.02599999999984</v>
      </c>
      <c r="I8" s="63">
        <f>+H8/$H$106</f>
        <v>1.4253820753466538E-3</v>
      </c>
      <c r="J8" s="64"/>
      <c r="K8" s="62">
        <f>+K10+K17+K23</f>
        <v>-288.97400000000016</v>
      </c>
      <c r="L8" s="63">
        <f>+K8/$K$106</f>
        <v>-1.717735352700037E-2</v>
      </c>
      <c r="M8" s="64"/>
      <c r="N8" s="62">
        <f>+N10+N17+N23</f>
        <v>-497.97400000000016</v>
      </c>
      <c r="O8" s="66">
        <f>+N8/$N$106</f>
        <v>-3.1495486296724232E-2</v>
      </c>
      <c r="Q8" s="21">
        <f>+Q10+Q17+Q23</f>
        <v>-417.42299999999977</v>
      </c>
      <c r="R8" s="27" t="e">
        <f>+Q8/#REF!</f>
        <v>#REF!</v>
      </c>
    </row>
    <row r="9" spans="1:18" x14ac:dyDescent="0.2">
      <c r="A9" s="55"/>
      <c r="B9" s="52"/>
      <c r="C9" s="53"/>
      <c r="D9" s="53"/>
      <c r="E9" s="52"/>
      <c r="F9" s="53"/>
      <c r="G9" s="53"/>
      <c r="H9" s="52"/>
      <c r="I9" s="53"/>
      <c r="J9" s="53"/>
      <c r="K9" s="52"/>
      <c r="L9" s="53"/>
      <c r="M9" s="53"/>
      <c r="N9" s="52"/>
      <c r="O9" s="54"/>
      <c r="Q9" s="2"/>
    </row>
    <row r="10" spans="1:18" x14ac:dyDescent="0.2">
      <c r="A10" s="55" t="s">
        <v>1</v>
      </c>
      <c r="B10" s="67" t="e">
        <f>+SUM(B11:B15)</f>
        <v>#REF!</v>
      </c>
      <c r="C10" s="68" t="e">
        <f t="shared" ref="C10:C15" si="0">+B10/$B$119</f>
        <v>#REF!</v>
      </c>
      <c r="D10" s="56"/>
      <c r="E10" s="67">
        <f>+SUM(E11:E15)</f>
        <v>1842.1580000000001</v>
      </c>
      <c r="F10" s="68">
        <f t="shared" ref="F10:F15" si="1">+E10/$E$106</f>
        <v>8.8480364327239006E-2</v>
      </c>
      <c r="G10" s="56"/>
      <c r="H10" s="67">
        <f>+SUM(H11:H15)</f>
        <v>1690.1580000000001</v>
      </c>
      <c r="I10" s="68">
        <f t="shared" ref="I10:I15" si="2">+H10/$H$106</f>
        <v>9.2565930903856328E-2</v>
      </c>
      <c r="J10" s="56"/>
      <c r="K10" s="67">
        <f>+SUM(K11:K15)</f>
        <v>1563.1580000000001</v>
      </c>
      <c r="L10" s="68">
        <f t="shared" ref="L10:L15" si="3">+K10/$K$106</f>
        <v>9.2918108842175523E-2</v>
      </c>
      <c r="M10" s="56"/>
      <c r="N10" s="67">
        <f>+SUM(N11:N15)</f>
        <v>1554.1580000000001</v>
      </c>
      <c r="O10" s="69">
        <f t="shared" ref="O10:O15" si="4">+N10/$N$106</f>
        <v>9.8296220268416279E-2</v>
      </c>
      <c r="P10" s="4"/>
      <c r="Q10" s="5">
        <f>+SUM(Q11:Q15)</f>
        <v>1532.4880000000001</v>
      </c>
      <c r="R10" s="6" t="e">
        <f>+Q10/#REF!</f>
        <v>#REF!</v>
      </c>
    </row>
    <row r="11" spans="1:18" x14ac:dyDescent="0.2">
      <c r="A11" s="70" t="s">
        <v>2</v>
      </c>
      <c r="B11" s="71" t="e">
        <f>+#REF!</f>
        <v>#REF!</v>
      </c>
      <c r="C11" s="72" t="e">
        <f t="shared" si="0"/>
        <v>#REF!</v>
      </c>
      <c r="D11" s="53"/>
      <c r="E11" s="71">
        <f>'[1]2014-15'!$N$8</f>
        <v>13.831999999999999</v>
      </c>
      <c r="F11" s="73">
        <f t="shared" si="1"/>
        <v>6.6436233991566944E-4</v>
      </c>
      <c r="G11" s="53"/>
      <c r="H11" s="71">
        <f>'[1]2015-16'!$L$8</f>
        <v>2.831999999999999</v>
      </c>
      <c r="I11" s="72">
        <f t="shared" si="2"/>
        <v>1.5510189953822127E-4</v>
      </c>
      <c r="J11" s="53"/>
      <c r="K11" s="71">
        <f>'[1]2016-17'!$L$8</f>
        <v>-7.168000000000001</v>
      </c>
      <c r="L11" s="72">
        <f t="shared" si="3"/>
        <v>-4.2608425007626495E-4</v>
      </c>
      <c r="M11" s="53"/>
      <c r="N11" s="71">
        <f>'[1]2017-18'!$L$8</f>
        <v>-16.167999999999999</v>
      </c>
      <c r="O11" s="74">
        <f t="shared" si="4"/>
        <v>-1.0225815453124806E-3</v>
      </c>
      <c r="Q11" s="7">
        <f>'[2]2017-18'!$M$7</f>
        <v>-19.290999999999997</v>
      </c>
      <c r="R11" s="8" t="e">
        <f>+Q11/$Q$119</f>
        <v>#DIV/0!</v>
      </c>
    </row>
    <row r="12" spans="1:18" x14ac:dyDescent="0.2">
      <c r="A12" s="70" t="s">
        <v>3</v>
      </c>
      <c r="B12" s="71" t="e">
        <f>+#REF!</f>
        <v>#REF!</v>
      </c>
      <c r="C12" s="72" t="e">
        <f t="shared" si="0"/>
        <v>#REF!</v>
      </c>
      <c r="D12" s="53"/>
      <c r="E12" s="71">
        <f>'[1]2014-15'!$N$9</f>
        <v>89.215000000000003</v>
      </c>
      <c r="F12" s="73">
        <f t="shared" si="1"/>
        <v>4.2850698493042553E-3</v>
      </c>
      <c r="G12" s="53"/>
      <c r="H12" s="71">
        <f>'[1]2015-16'!$L$9</f>
        <v>83.215000000000003</v>
      </c>
      <c r="I12" s="72">
        <f t="shared" si="2"/>
        <v>4.557487489432588E-3</v>
      </c>
      <c r="J12" s="53"/>
      <c r="K12" s="71">
        <f>'[1]2016-17'!$L$9</f>
        <v>81.215000000000003</v>
      </c>
      <c r="L12" s="72">
        <f t="shared" si="3"/>
        <v>4.8276272837533283E-3</v>
      </c>
      <c r="M12" s="53"/>
      <c r="N12" s="71">
        <f>'[1]2017-18'!$L$9</f>
        <v>81.215000000000003</v>
      </c>
      <c r="O12" s="74">
        <f t="shared" si="4"/>
        <v>5.1366254454820086E-3</v>
      </c>
      <c r="Q12" s="7">
        <f>'[2]2017-18'!$M$8</f>
        <v>385.327</v>
      </c>
      <c r="R12" s="8" t="e">
        <f>+Q12/$Q$119</f>
        <v>#DIV/0!</v>
      </c>
    </row>
    <row r="13" spans="1:18" x14ac:dyDescent="0.2">
      <c r="A13" s="70" t="s">
        <v>51</v>
      </c>
      <c r="B13" s="71" t="e">
        <f>+#REF!</f>
        <v>#REF!</v>
      </c>
      <c r="C13" s="72" t="e">
        <f t="shared" si="0"/>
        <v>#REF!</v>
      </c>
      <c r="D13" s="53"/>
      <c r="E13" s="71">
        <f>'[1]2014-15'!$N$10</f>
        <v>607.81700000000001</v>
      </c>
      <c r="F13" s="73">
        <f t="shared" si="1"/>
        <v>2.9193950575514931E-2</v>
      </c>
      <c r="G13" s="53"/>
      <c r="H13" s="71">
        <f>'[1]2015-16'!$L$10</f>
        <v>607.81700000000001</v>
      </c>
      <c r="I13" s="72">
        <f t="shared" si="2"/>
        <v>3.3288690420770858E-2</v>
      </c>
      <c r="J13" s="53"/>
      <c r="K13" s="71">
        <f>'[1]2016-17'!$L$10</f>
        <v>517.81700000000001</v>
      </c>
      <c r="L13" s="72">
        <f t="shared" si="3"/>
        <v>3.078036664644828E-2</v>
      </c>
      <c r="M13" s="53"/>
      <c r="N13" s="71">
        <f>'[1]2017-18'!$L$10</f>
        <v>517.81700000000001</v>
      </c>
      <c r="O13" s="74">
        <f t="shared" si="4"/>
        <v>3.275050148744884E-2</v>
      </c>
      <c r="Q13" s="7">
        <f>'[2]2017-18'!$M$9</f>
        <v>477.54199999999997</v>
      </c>
      <c r="R13" s="8" t="e">
        <f>+Q13/$Q$119</f>
        <v>#DIV/0!</v>
      </c>
    </row>
    <row r="14" spans="1:18" x14ac:dyDescent="0.2">
      <c r="A14" s="70" t="s">
        <v>4</v>
      </c>
      <c r="B14" s="71" t="e">
        <f>+#REF!</f>
        <v>#REF!</v>
      </c>
      <c r="C14" s="72" t="e">
        <f t="shared" si="0"/>
        <v>#REF!</v>
      </c>
      <c r="D14" s="53"/>
      <c r="E14" s="71">
        <f>'[1]2014-15'!$N$11</f>
        <v>-28.172999999999998</v>
      </c>
      <c r="F14" s="73">
        <f t="shared" si="1"/>
        <v>-1.3531723685977558E-3</v>
      </c>
      <c r="G14" s="53"/>
      <c r="H14" s="71">
        <f>'[1]2015-16'!$L$11</f>
        <v>-28.172999999999998</v>
      </c>
      <c r="I14" s="72">
        <f t="shared" si="2"/>
        <v>-1.5429681552578775E-3</v>
      </c>
      <c r="J14" s="53"/>
      <c r="K14" s="71">
        <f>'[1]2016-17'!$L$11</f>
        <v>-28.172999999999998</v>
      </c>
      <c r="L14" s="72">
        <f t="shared" si="3"/>
        <v>-1.6746751642576186E-3</v>
      </c>
      <c r="M14" s="53"/>
      <c r="N14" s="71">
        <f>'[1]2017-18'!$L$11</f>
        <v>-28.172999999999998</v>
      </c>
      <c r="O14" s="74">
        <f t="shared" si="4"/>
        <v>-1.7818647869921149E-3</v>
      </c>
      <c r="Q14" s="7">
        <f>'[2]2017-18'!$M$10</f>
        <v>-36.617999999999995</v>
      </c>
      <c r="R14" s="8" t="e">
        <f>+Q14/$Q$119</f>
        <v>#DIV/0!</v>
      </c>
    </row>
    <row r="15" spans="1:18" x14ac:dyDescent="0.2">
      <c r="A15" s="70" t="s">
        <v>5</v>
      </c>
      <c r="B15" s="71" t="e">
        <f>+#REF!</f>
        <v>#REF!</v>
      </c>
      <c r="C15" s="72" t="e">
        <f t="shared" si="0"/>
        <v>#REF!</v>
      </c>
      <c r="D15" s="53"/>
      <c r="E15" s="71">
        <f>'[1]2014-15'!$N$12</f>
        <v>1159.4670000000001</v>
      </c>
      <c r="F15" s="73">
        <f t="shared" si="1"/>
        <v>5.569015393110191E-2</v>
      </c>
      <c r="G15" s="53"/>
      <c r="H15" s="71">
        <f>'[1]2015-16'!$L$12</f>
        <v>1024.4670000000001</v>
      </c>
      <c r="I15" s="72">
        <f t="shared" si="2"/>
        <v>5.6107619249372534E-2</v>
      </c>
      <c r="J15" s="53"/>
      <c r="K15" s="71">
        <f>'[1]2016-17'!$L$12</f>
        <v>999.4670000000001</v>
      </c>
      <c r="L15" s="72">
        <f t="shared" si="3"/>
        <v>5.9410874326307796E-2</v>
      </c>
      <c r="M15" s="53"/>
      <c r="N15" s="71">
        <f>'[1]2017-18'!$L$12</f>
        <v>999.4670000000001</v>
      </c>
      <c r="O15" s="74">
        <f t="shared" si="4"/>
        <v>6.3213539667790031E-2</v>
      </c>
      <c r="Q15" s="7">
        <f>'[2]2017-18'!$M$11</f>
        <v>725.52800000000002</v>
      </c>
      <c r="R15" s="8" t="e">
        <f>+Q15/$Q$119</f>
        <v>#DIV/0!</v>
      </c>
    </row>
    <row r="16" spans="1:18" x14ac:dyDescent="0.2">
      <c r="A16" s="55"/>
      <c r="B16" s="52"/>
      <c r="C16" s="53"/>
      <c r="D16" s="53"/>
      <c r="E16" s="52"/>
      <c r="F16" s="53"/>
      <c r="G16" s="53"/>
      <c r="H16" s="52"/>
      <c r="I16" s="53"/>
      <c r="J16" s="53"/>
      <c r="K16" s="52"/>
      <c r="L16" s="53"/>
      <c r="M16" s="53"/>
      <c r="N16" s="52"/>
      <c r="O16" s="54"/>
      <c r="Q16" s="2"/>
    </row>
    <row r="17" spans="1:18" x14ac:dyDescent="0.2">
      <c r="A17" s="75" t="s">
        <v>91</v>
      </c>
      <c r="B17" s="67" t="e">
        <f>+SUM(B18:B21)</f>
        <v>#REF!</v>
      </c>
      <c r="C17" s="68" t="e">
        <f>+B17/$B$119</f>
        <v>#REF!</v>
      </c>
      <c r="D17" s="56"/>
      <c r="E17" s="67">
        <f>+SUM(E18:E21)</f>
        <v>-5226.8620000000001</v>
      </c>
      <c r="F17" s="68">
        <f>+E17/$E$106</f>
        <v>-0.25105048212379238</v>
      </c>
      <c r="G17" s="56"/>
      <c r="H17" s="67">
        <f>+SUM(H18:H21)</f>
        <v>-5358.8620000000001</v>
      </c>
      <c r="I17" s="68">
        <f>+H17/$H$106</f>
        <v>-0.29349211707739825</v>
      </c>
      <c r="J17" s="56"/>
      <c r="K17" s="67">
        <f>+SUM(K18:K21)</f>
        <v>-5430.8620000000001</v>
      </c>
      <c r="L17" s="68">
        <f>+K17/$K$106</f>
        <v>-0.32282432513081533</v>
      </c>
      <c r="M17" s="56"/>
      <c r="N17" s="67">
        <f>+SUM(N18:N21)</f>
        <v>-5430.8620000000001</v>
      </c>
      <c r="O17" s="69">
        <f>+N17/$N$106</f>
        <v>-0.34348708908577619</v>
      </c>
      <c r="P17" s="4"/>
      <c r="Q17" s="5">
        <f>+SUM(Q18:Q21)</f>
        <v>-5217.0810000000001</v>
      </c>
      <c r="R17" s="6" t="e">
        <f>+Q17/#REF!</f>
        <v>#REF!</v>
      </c>
    </row>
    <row r="18" spans="1:18" x14ac:dyDescent="0.2">
      <c r="A18" s="76" t="s">
        <v>7</v>
      </c>
      <c r="B18" s="71" t="e">
        <f>+#REF!</f>
        <v>#REF!</v>
      </c>
      <c r="C18" s="72" t="e">
        <f>+B18/$B$119</f>
        <v>#REF!</v>
      </c>
      <c r="D18" s="53"/>
      <c r="E18" s="71">
        <f>'[1]2014-15'!$N$15</f>
        <v>-6487.1130000000003</v>
      </c>
      <c r="F18" s="73">
        <f>+E18/$E$106</f>
        <v>-0.31158137449229023</v>
      </c>
      <c r="G18" s="53"/>
      <c r="H18" s="71">
        <f>'[1]2015-16'!$L$15</f>
        <v>-6619.1130000000003</v>
      </c>
      <c r="I18" s="72">
        <f>+H18/$H$106</f>
        <v>-0.36251306481572559</v>
      </c>
      <c r="J18" s="53"/>
      <c r="K18" s="71">
        <f>'[1]2016-17'!$L$15</f>
        <v>-6691.1130000000003</v>
      </c>
      <c r="L18" s="72">
        <f>+K18/$K$106</f>
        <v>-0.39773686729639329</v>
      </c>
      <c r="M18" s="53"/>
      <c r="N18" s="71">
        <f>'[1]2017-18'!$L$15</f>
        <v>-6691.1130000000003</v>
      </c>
      <c r="O18" s="74">
        <f>+N18/$N$106</f>
        <v>-0.42319449971551387</v>
      </c>
      <c r="Q18" s="7">
        <f>'[2]2017-18'!$M$14</f>
        <v>-6163.085</v>
      </c>
      <c r="R18" s="8" t="e">
        <f>+Q18/$Q$119</f>
        <v>#DIV/0!</v>
      </c>
    </row>
    <row r="19" spans="1:18" x14ac:dyDescent="0.2">
      <c r="A19" s="76" t="s">
        <v>8</v>
      </c>
      <c r="B19" s="71" t="e">
        <f>+#REF!</f>
        <v>#REF!</v>
      </c>
      <c r="C19" s="72" t="e">
        <f>+B19/$B$119</f>
        <v>#REF!</v>
      </c>
      <c r="D19" s="53"/>
      <c r="E19" s="71">
        <f>'[1]2014-15'!$N$16</f>
        <v>487.53899999999999</v>
      </c>
      <c r="F19" s="73">
        <f>+E19/$E$106</f>
        <v>2.341689927994112E-2</v>
      </c>
      <c r="G19" s="53"/>
      <c r="H19" s="71">
        <f>'[1]2015-16'!$L$16</f>
        <v>487.53899999999999</v>
      </c>
      <c r="I19" s="72">
        <f>+H19/$H$106</f>
        <v>2.6701350635227716E-2</v>
      </c>
      <c r="J19" s="53"/>
      <c r="K19" s="71">
        <f>'[1]2016-17'!$L$16</f>
        <v>487.53899999999999</v>
      </c>
      <c r="L19" s="72">
        <f>+K19/$K$106</f>
        <v>2.8980564899265083E-2</v>
      </c>
      <c r="M19" s="53"/>
      <c r="N19" s="71">
        <f>'[1]2017-18'!$L$16</f>
        <v>487.53899999999999</v>
      </c>
      <c r="O19" s="74">
        <f>+N19/$N$106</f>
        <v>3.0835501238254667E-2</v>
      </c>
      <c r="Q19" s="7">
        <f>'[2]2017-18'!$M$15</f>
        <v>472.92</v>
      </c>
      <c r="R19" s="8" t="e">
        <f>+Q19/$Q$119</f>
        <v>#DIV/0!</v>
      </c>
    </row>
    <row r="20" spans="1:18" x14ac:dyDescent="0.2">
      <c r="A20" s="76" t="s">
        <v>9</v>
      </c>
      <c r="B20" s="71" t="e">
        <f>+#REF!</f>
        <v>#REF!</v>
      </c>
      <c r="C20" s="72" t="e">
        <f>+B20/$B$119</f>
        <v>#REF!</v>
      </c>
      <c r="D20" s="53"/>
      <c r="E20" s="71">
        <f>'[1]2014-15'!$N$17</f>
        <v>306.04500000000002</v>
      </c>
      <c r="F20" s="73">
        <f>+E20/$E$106</f>
        <v>1.4699593140506874E-2</v>
      </c>
      <c r="G20" s="53"/>
      <c r="H20" s="71">
        <f>'[1]2015-16'!$L$17</f>
        <v>306.04500000000002</v>
      </c>
      <c r="I20" s="72">
        <f>+H20/$H$106</f>
        <v>1.6761356230287766E-2</v>
      </c>
      <c r="J20" s="53"/>
      <c r="K20" s="71">
        <f>'[1]2016-17'!$L$17</f>
        <v>306.04500000000002</v>
      </c>
      <c r="L20" s="72">
        <f>+K20/$K$106</f>
        <v>1.8192097421120327E-2</v>
      </c>
      <c r="M20" s="53"/>
      <c r="N20" s="71">
        <f>'[1]2017-18'!$L$17</f>
        <v>306.04500000000002</v>
      </c>
      <c r="O20" s="74">
        <f>+N20/$N$106</f>
        <v>1.9356504764668367E-2</v>
      </c>
      <c r="Q20" s="7">
        <f>'[2]2017-18'!$M$16</f>
        <v>209.90699999999998</v>
      </c>
      <c r="R20" s="8" t="e">
        <f>+Q20/$Q$119</f>
        <v>#DIV/0!</v>
      </c>
    </row>
    <row r="21" spans="1:18" x14ac:dyDescent="0.2">
      <c r="A21" s="76" t="s">
        <v>51</v>
      </c>
      <c r="B21" s="71" t="e">
        <f>+#REF!</f>
        <v>#REF!</v>
      </c>
      <c r="C21" s="72" t="e">
        <f>+B21/$B$119</f>
        <v>#REF!</v>
      </c>
      <c r="D21" s="53"/>
      <c r="E21" s="71">
        <f>'[1]2014-15'!$N$18</f>
        <v>466.66700000000003</v>
      </c>
      <c r="F21" s="73">
        <f>+E21/$E$106</f>
        <v>2.2414399948049869E-2</v>
      </c>
      <c r="G21" s="53"/>
      <c r="H21" s="71">
        <f>'[1]2015-16'!$L$18</f>
        <v>466.66700000000003</v>
      </c>
      <c r="I21" s="72">
        <f>+H21/$H$106</f>
        <v>2.5558240872811843E-2</v>
      </c>
      <c r="J21" s="53"/>
      <c r="K21" s="71">
        <f>'[1]2016-17'!$L$18</f>
        <v>466.66700000000003</v>
      </c>
      <c r="L21" s="72">
        <f>+K21/$K$106</f>
        <v>2.7739879845192567E-2</v>
      </c>
      <c r="M21" s="53"/>
      <c r="N21" s="71">
        <f>'[1]2017-18'!$L$18</f>
        <v>466.66700000000003</v>
      </c>
      <c r="O21" s="74">
        <f>+N21/$N$106</f>
        <v>2.9515404626814661E-2</v>
      </c>
      <c r="Q21" s="7">
        <f>'[2]2017-18'!$M$17</f>
        <v>263.17700000000002</v>
      </c>
      <c r="R21" s="8" t="e">
        <f>+Q21/$Q$119</f>
        <v>#DIV/0!</v>
      </c>
    </row>
    <row r="22" spans="1:18" x14ac:dyDescent="0.2">
      <c r="A22" s="51"/>
      <c r="B22" s="52"/>
      <c r="C22" s="53"/>
      <c r="D22" s="53"/>
      <c r="E22" s="52"/>
      <c r="F22" s="53"/>
      <c r="G22" s="53"/>
      <c r="H22" s="52"/>
      <c r="I22" s="53"/>
      <c r="J22" s="53"/>
      <c r="K22" s="52"/>
      <c r="L22" s="53"/>
      <c r="M22" s="53"/>
      <c r="N22" s="52"/>
      <c r="O22" s="54"/>
      <c r="Q22" s="2"/>
    </row>
    <row r="23" spans="1:18" x14ac:dyDescent="0.2">
      <c r="A23" s="75" t="s">
        <v>92</v>
      </c>
      <c r="B23" s="67" t="e">
        <f>+SUM(B24:B25)</f>
        <v>#REF!</v>
      </c>
      <c r="C23" s="68" t="e">
        <f>+B23/$B$119</f>
        <v>#REF!</v>
      </c>
      <c r="D23" s="56"/>
      <c r="E23" s="67">
        <f>+SUM(E24:E26)</f>
        <v>3876.7299999999996</v>
      </c>
      <c r="F23" s="68">
        <f>+E23/$E$106</f>
        <v>0.1862025313780562</v>
      </c>
      <c r="G23" s="56"/>
      <c r="H23" s="67">
        <f>+SUM(H24:H26)</f>
        <v>3694.7299999999996</v>
      </c>
      <c r="I23" s="68">
        <f>+H23/$H$106</f>
        <v>0.20235156824888859</v>
      </c>
      <c r="J23" s="56"/>
      <c r="K23" s="67">
        <f>+SUM(K24:K26)</f>
        <v>3578.7299999999996</v>
      </c>
      <c r="L23" s="68">
        <f>+K23/$K$106</f>
        <v>0.21272886276163941</v>
      </c>
      <c r="M23" s="56"/>
      <c r="N23" s="67">
        <f>+SUM(N24:N26)</f>
        <v>3378.7299999999996</v>
      </c>
      <c r="O23" s="69">
        <f>+N23/$N$106</f>
        <v>0.21369538252063566</v>
      </c>
      <c r="P23" s="4"/>
      <c r="Q23" s="5">
        <f>+SUM(Q24:Q25)</f>
        <v>3267.17</v>
      </c>
      <c r="R23" s="6" t="e">
        <f>+Q23/#REF!</f>
        <v>#REF!</v>
      </c>
    </row>
    <row r="24" spans="1:18" x14ac:dyDescent="0.2">
      <c r="A24" s="77" t="s">
        <v>53</v>
      </c>
      <c r="B24" s="71" t="e">
        <f>+#REF!</f>
        <v>#REF!</v>
      </c>
      <c r="C24" s="72" t="e">
        <f>+B24/$B$119</f>
        <v>#REF!</v>
      </c>
      <c r="D24" s="53"/>
      <c r="E24" s="71">
        <f>'[1]2014-15'!$N$21</f>
        <v>649.03500000000008</v>
      </c>
      <c r="F24" s="73">
        <f>+E24/$E$106</f>
        <v>3.1173685026544724E-2</v>
      </c>
      <c r="G24" s="53"/>
      <c r="H24" s="71">
        <f>'[1]2015-16'!$L$21</f>
        <v>644.03500000000008</v>
      </c>
      <c r="I24" s="72">
        <f>+H24/$H$106</f>
        <v>3.5272264078071464E-2</v>
      </c>
      <c r="J24" s="53"/>
      <c r="K24" s="71">
        <f>'[1]2016-17'!$L$21</f>
        <v>638.03500000000008</v>
      </c>
      <c r="L24" s="72">
        <f>+K24/$K$106</f>
        <v>3.7926431989035954E-2</v>
      </c>
      <c r="M24" s="53"/>
      <c r="N24" s="71">
        <f>'[1]2017-18'!$L$21</f>
        <v>638.03500000000008</v>
      </c>
      <c r="O24" s="74">
        <f>+N24/$N$106</f>
        <v>4.0353959442321168E-2</v>
      </c>
      <c r="Q24" s="7">
        <f>'[2]2017-18'!$M$20</f>
        <v>584.37099999999998</v>
      </c>
      <c r="R24" s="8" t="e">
        <f>+Q24/$Q$119</f>
        <v>#DIV/0!</v>
      </c>
    </row>
    <row r="25" spans="1:18" x14ac:dyDescent="0.2">
      <c r="A25" s="77" t="s">
        <v>54</v>
      </c>
      <c r="B25" s="71" t="e">
        <f>+#REF!</f>
        <v>#REF!</v>
      </c>
      <c r="C25" s="72" t="e">
        <f>+B25/$B$119</f>
        <v>#REF!</v>
      </c>
      <c r="D25" s="53"/>
      <c r="E25" s="71">
        <f>'[1]2014-15'!$N$22</f>
        <v>3756.107</v>
      </c>
      <c r="F25" s="73">
        <f>+E25/$E$106</f>
        <v>0.18040890944864268</v>
      </c>
      <c r="G25" s="53"/>
      <c r="H25" s="71">
        <f>'[1]2015-16'!$L$22</f>
        <v>3756.107</v>
      </c>
      <c r="I25" s="72">
        <f>+H25/$H$106</f>
        <v>0.20571304045508826</v>
      </c>
      <c r="J25" s="53"/>
      <c r="K25" s="71">
        <f>'[1]2016-17'!$L$22</f>
        <v>3746.107</v>
      </c>
      <c r="L25" s="72">
        <f>+K25/$K$106</f>
        <v>0.2226781796596605</v>
      </c>
      <c r="M25" s="53"/>
      <c r="N25" s="71">
        <f>'[1]2017-18'!$L$22</f>
        <v>3746.107</v>
      </c>
      <c r="O25" s="74">
        <f>+N25/$N$106</f>
        <v>0.23693096765004334</v>
      </c>
      <c r="Q25" s="7">
        <f>'[2]2017-18'!$M$21</f>
        <v>2682.799</v>
      </c>
      <c r="R25" s="8" t="e">
        <f>+Q25/$Q$119</f>
        <v>#DIV/0!</v>
      </c>
    </row>
    <row r="26" spans="1:18" x14ac:dyDescent="0.2">
      <c r="A26" s="77" t="s">
        <v>93</v>
      </c>
      <c r="B26" s="52"/>
      <c r="C26" s="53"/>
      <c r="D26" s="53"/>
      <c r="E26" s="71">
        <f>'[1]2014-15'!$N$23</f>
        <v>-528.41200000000003</v>
      </c>
      <c r="F26" s="73">
        <f>+E26/$E$106</f>
        <v>-2.5380063097131204E-2</v>
      </c>
      <c r="G26" s="53"/>
      <c r="H26" s="71">
        <f>'[1]2015-16'!$L$23</f>
        <v>-705.41200000000003</v>
      </c>
      <c r="I26" s="72">
        <f>+H26/$H$106</f>
        <v>-3.8633736284271115E-2</v>
      </c>
      <c r="J26" s="53"/>
      <c r="K26" s="71">
        <f>'[1]2016-17'!$L$23</f>
        <v>-805.41200000000003</v>
      </c>
      <c r="L26" s="72">
        <f>+K26/$K$106</f>
        <v>-4.7875748887057014E-2</v>
      </c>
      <c r="M26" s="53"/>
      <c r="N26" s="71">
        <f>'[1]2017-18'!$L$23</f>
        <v>-1005.412</v>
      </c>
      <c r="O26" s="74">
        <f>+N26/$N$106</f>
        <v>-6.3589544571728829E-2</v>
      </c>
      <c r="Q26" s="2"/>
    </row>
    <row r="27" spans="1:18" s="44" customFormat="1" ht="15.75" x14ac:dyDescent="0.25">
      <c r="A27" s="55"/>
      <c r="B27" s="62" t="e">
        <f>+B29+#REF!+B37</f>
        <v>#REF!</v>
      </c>
      <c r="C27" s="63" t="e">
        <f>+B27/$B$119</f>
        <v>#REF!</v>
      </c>
      <c r="D27" s="53"/>
      <c r="E27" s="52"/>
      <c r="F27" s="78"/>
      <c r="G27" s="53"/>
      <c r="H27" s="52"/>
      <c r="I27" s="53"/>
      <c r="J27" s="53"/>
      <c r="K27" s="52"/>
      <c r="L27" s="53"/>
      <c r="M27" s="53"/>
      <c r="N27" s="52"/>
      <c r="O27" s="54"/>
      <c r="P27" s="43"/>
      <c r="Q27" s="21">
        <f>+Q29+Q37+Q44+Q51+Q58</f>
        <v>2445.681</v>
      </c>
      <c r="R27" s="27" t="e">
        <f>+Q27/#REF!</f>
        <v>#REF!</v>
      </c>
    </row>
    <row r="28" spans="1:18" ht="31.5" x14ac:dyDescent="0.25">
      <c r="A28" s="79" t="s">
        <v>66</v>
      </c>
      <c r="B28" s="52"/>
      <c r="C28" s="53"/>
      <c r="D28" s="80"/>
      <c r="E28" s="62">
        <f>+E30+E37+E44+E51+E58-1</f>
        <v>6187.6729999999998</v>
      </c>
      <c r="F28" s="63">
        <f>+E28/$E$106</f>
        <v>0.29719902493587408</v>
      </c>
      <c r="G28" s="80"/>
      <c r="H28" s="62">
        <f>+H30+H37+H44+H51+H58</f>
        <v>5389.6729999999998</v>
      </c>
      <c r="I28" s="63">
        <f>+H28/$H$106</f>
        <v>0.29517956221393504</v>
      </c>
      <c r="J28" s="80"/>
      <c r="K28" s="62">
        <f>+K30+K37+K44+K51+K58</f>
        <v>4641.6729999999998</v>
      </c>
      <c r="L28" s="63">
        <f>+K28/$K$106</f>
        <v>0.27591291284936476</v>
      </c>
      <c r="M28" s="80"/>
      <c r="N28" s="62">
        <f>+N30+N37+N44+N51+N58</f>
        <v>4378.6729999999998</v>
      </c>
      <c r="O28" s="66">
        <f>+N28/$N$106</f>
        <v>0.27693902787964098</v>
      </c>
      <c r="Q28" s="2"/>
    </row>
    <row r="29" spans="1:18" x14ac:dyDescent="0.2">
      <c r="A29" s="55"/>
      <c r="B29" s="67" t="e">
        <f>+SUM(B30:B34)</f>
        <v>#REF!</v>
      </c>
      <c r="C29" s="68" t="e">
        <f t="shared" ref="C29:C34" si="5">+B29/$B$119</f>
        <v>#REF!</v>
      </c>
      <c r="D29" s="53"/>
      <c r="E29" s="52"/>
      <c r="F29" s="53"/>
      <c r="G29" s="53"/>
      <c r="H29" s="52"/>
      <c r="I29" s="53"/>
      <c r="J29" s="53"/>
      <c r="K29" s="52"/>
      <c r="L29" s="53"/>
      <c r="M29" s="53"/>
      <c r="N29" s="52"/>
      <c r="O29" s="54"/>
      <c r="P29" s="4"/>
      <c r="Q29" s="5">
        <f>+SUM(Q30:Q35)</f>
        <v>-15.788999999999987</v>
      </c>
      <c r="R29" s="6" t="e">
        <f>+Q29/#REF!</f>
        <v>#REF!</v>
      </c>
    </row>
    <row r="30" spans="1:18" x14ac:dyDescent="0.2">
      <c r="A30" s="55" t="s">
        <v>10</v>
      </c>
      <c r="B30" s="71" t="e">
        <f>+#REF!</f>
        <v>#REF!</v>
      </c>
      <c r="C30" s="72" t="e">
        <f t="shared" si="5"/>
        <v>#REF!</v>
      </c>
      <c r="D30" s="56"/>
      <c r="E30" s="67">
        <f>+SUM(E31:E35)</f>
        <v>264.52299999999997</v>
      </c>
      <c r="F30" s="68">
        <f t="shared" ref="F30:F35" si="6">+E30/$E$106</f>
        <v>1.2705257319369044E-2</v>
      </c>
      <c r="G30" s="56"/>
      <c r="H30" s="67">
        <f>+SUM(H31:H35)</f>
        <v>194.52299999999997</v>
      </c>
      <c r="I30" s="68">
        <f t="shared" ref="I30:I35" si="7">+H30/$H$106</f>
        <v>1.0653561724531576E-2</v>
      </c>
      <c r="J30" s="56"/>
      <c r="K30" s="67">
        <f>+SUM(K31:K35)</f>
        <v>194.52299999999997</v>
      </c>
      <c r="L30" s="68">
        <f t="shared" ref="L30:L35" si="8">+K30/$K$106</f>
        <v>1.156294455602473E-2</v>
      </c>
      <c r="M30" s="56"/>
      <c r="N30" s="67">
        <f>+SUM(N31:N35)</f>
        <v>194.52299999999997</v>
      </c>
      <c r="O30" s="69">
        <f t="shared" ref="O30:O35" si="9">+N30/$N$106</f>
        <v>1.2303044899729072E-2</v>
      </c>
      <c r="Q30" s="7">
        <f>'[2]2017-18'!$M$26</f>
        <v>40.287000000000006</v>
      </c>
      <c r="R30" s="8" t="e">
        <f t="shared" ref="R30:R35" si="10">+Q30/$Q$119</f>
        <v>#DIV/0!</v>
      </c>
    </row>
    <row r="31" spans="1:18" x14ac:dyDescent="0.2">
      <c r="A31" s="70" t="s">
        <v>11</v>
      </c>
      <c r="B31" s="71" t="e">
        <f>+#REF!</f>
        <v>#REF!</v>
      </c>
      <c r="C31" s="72" t="e">
        <f t="shared" si="5"/>
        <v>#REF!</v>
      </c>
      <c r="D31" s="53"/>
      <c r="E31" s="71">
        <f>'[1]2014-15'!$N$28</f>
        <v>43.009</v>
      </c>
      <c r="F31" s="73">
        <f t="shared" si="6"/>
        <v>2.0657576545281254E-3</v>
      </c>
      <c r="G31" s="53"/>
      <c r="H31" s="71">
        <f>'[1]2015-16'!$L$28</f>
        <v>3.0090000000000003</v>
      </c>
      <c r="I31" s="72">
        <f t="shared" si="7"/>
        <v>1.6479576825936018E-4</v>
      </c>
      <c r="J31" s="53"/>
      <c r="K31" s="71">
        <f>'[1]2016-17'!$L$28</f>
        <v>3.0090000000000003</v>
      </c>
      <c r="L31" s="72">
        <f t="shared" si="8"/>
        <v>1.7886265464278476E-4</v>
      </c>
      <c r="M31" s="53"/>
      <c r="N31" s="71">
        <f>'[1]2017-18'!$L$28</f>
        <v>3.0090000000000003</v>
      </c>
      <c r="O31" s="74">
        <f t="shared" si="9"/>
        <v>1.9031097661091381E-4</v>
      </c>
      <c r="Q31" s="7">
        <f>'[2]2017-18'!$M$27</f>
        <v>-59.997</v>
      </c>
      <c r="R31" s="8" t="e">
        <f t="shared" si="10"/>
        <v>#DIV/0!</v>
      </c>
    </row>
    <row r="32" spans="1:18" x14ac:dyDescent="0.2">
      <c r="A32" s="70" t="s">
        <v>12</v>
      </c>
      <c r="B32" s="71" t="e">
        <f>+#REF!</f>
        <v>#REF!</v>
      </c>
      <c r="C32" s="72" t="e">
        <f t="shared" si="5"/>
        <v>#REF!</v>
      </c>
      <c r="D32" s="53"/>
      <c r="E32" s="71">
        <f>'[1]2014-15'!$N$29</f>
        <v>0.03</v>
      </c>
      <c r="F32" s="73">
        <f t="shared" si="6"/>
        <v>1.4409246817141473E-6</v>
      </c>
      <c r="G32" s="53"/>
      <c r="H32" s="71">
        <f>'[1]2015-16'!$L$29</f>
        <v>0.03</v>
      </c>
      <c r="I32" s="72">
        <f t="shared" si="7"/>
        <v>1.6430285968031922E-6</v>
      </c>
      <c r="J32" s="53"/>
      <c r="K32" s="71">
        <f>'[1]2016-17'!$L$29</f>
        <v>0.03</v>
      </c>
      <c r="L32" s="72">
        <f t="shared" si="8"/>
        <v>1.7832767162790103E-6</v>
      </c>
      <c r="M32" s="53"/>
      <c r="N32" s="71">
        <f>'[1]2017-18'!$L$29</f>
        <v>0.03</v>
      </c>
      <c r="O32" s="74">
        <f t="shared" si="9"/>
        <v>1.8974175135684325E-6</v>
      </c>
      <c r="Q32" s="7">
        <f>'[2]2017-18'!$M$28</f>
        <v>6.5739999999999998</v>
      </c>
      <c r="R32" s="8" t="e">
        <f t="shared" si="10"/>
        <v>#DIV/0!</v>
      </c>
    </row>
    <row r="33" spans="1:18" x14ac:dyDescent="0.2">
      <c r="A33" s="70" t="s">
        <v>13</v>
      </c>
      <c r="B33" s="71" t="e">
        <f>+#REF!</f>
        <v>#REF!</v>
      </c>
      <c r="C33" s="72" t="e">
        <f t="shared" si="5"/>
        <v>#REF!</v>
      </c>
      <c r="D33" s="53"/>
      <c r="E33" s="71">
        <f>'[1]2014-15'!$N$30</f>
        <v>56.317</v>
      </c>
      <c r="F33" s="73">
        <f t="shared" si="6"/>
        <v>2.704951843336521E-3</v>
      </c>
      <c r="G33" s="53"/>
      <c r="H33" s="71">
        <f>'[1]2015-16'!$L$30</f>
        <v>56.317</v>
      </c>
      <c r="I33" s="72">
        <f t="shared" si="7"/>
        <v>3.0843480495388459E-3</v>
      </c>
      <c r="J33" s="53"/>
      <c r="K33" s="71">
        <f>'[1]2016-17'!$L$30</f>
        <v>56.317</v>
      </c>
      <c r="L33" s="72">
        <f t="shared" si="8"/>
        <v>3.3476264943561678E-3</v>
      </c>
      <c r="M33" s="53"/>
      <c r="N33" s="71">
        <f>'[1]2017-18'!$L$30</f>
        <v>56.317</v>
      </c>
      <c r="O33" s="74">
        <f t="shared" si="9"/>
        <v>3.5618954037211141E-3</v>
      </c>
      <c r="Q33" s="7">
        <f>'[2]2017-18'!$M$29</f>
        <v>-18.233999999999995</v>
      </c>
      <c r="R33" s="8" t="e">
        <f t="shared" si="10"/>
        <v>#DIV/0!</v>
      </c>
    </row>
    <row r="34" spans="1:18" x14ac:dyDescent="0.2">
      <c r="A34" s="70" t="s">
        <v>14</v>
      </c>
      <c r="B34" s="71" t="e">
        <f>+#REF!</f>
        <v>#REF!</v>
      </c>
      <c r="C34" s="72" t="e">
        <f t="shared" si="5"/>
        <v>#REF!</v>
      </c>
      <c r="D34" s="53"/>
      <c r="E34" s="71">
        <f>'[1]2014-15'!$N$31</f>
        <v>176.77999999999997</v>
      </c>
      <c r="F34" s="73">
        <f t="shared" si="6"/>
        <v>8.4908888411142306E-3</v>
      </c>
      <c r="G34" s="53"/>
      <c r="H34" s="71">
        <f>'[1]2015-16'!$L$31</f>
        <v>176.77999999999997</v>
      </c>
      <c r="I34" s="72">
        <f t="shared" si="7"/>
        <v>9.6818198447622753E-3</v>
      </c>
      <c r="J34" s="53"/>
      <c r="K34" s="71">
        <f>'[1]2016-17'!$L$31</f>
        <v>176.77999999999997</v>
      </c>
      <c r="L34" s="72">
        <f t="shared" si="8"/>
        <v>1.0508255263460114E-2</v>
      </c>
      <c r="M34" s="53"/>
      <c r="N34" s="71">
        <f>'[1]2017-18'!$L$31</f>
        <v>176.77999999999997</v>
      </c>
      <c r="O34" s="74">
        <f t="shared" si="9"/>
        <v>1.118084893495425E-2</v>
      </c>
      <c r="Q34" s="7">
        <f>'[2]2017-18'!$M$30</f>
        <v>140.88300000000001</v>
      </c>
      <c r="R34" s="8" t="e">
        <f t="shared" si="10"/>
        <v>#DIV/0!</v>
      </c>
    </row>
    <row r="35" spans="1:18" x14ac:dyDescent="0.2">
      <c r="A35" s="70" t="s">
        <v>55</v>
      </c>
      <c r="B35" s="71"/>
      <c r="C35" s="53"/>
      <c r="D35" s="53"/>
      <c r="E35" s="71">
        <f>'[1]2014-15'!$N$32</f>
        <v>-11.613</v>
      </c>
      <c r="F35" s="73">
        <f t="shared" si="6"/>
        <v>-5.5778194429154636E-4</v>
      </c>
      <c r="G35" s="53"/>
      <c r="H35" s="71">
        <f>'[1]2015-16'!$L$32</f>
        <v>-41.613</v>
      </c>
      <c r="I35" s="72">
        <f t="shared" si="7"/>
        <v>-2.2790449666257079E-3</v>
      </c>
      <c r="J35" s="53"/>
      <c r="K35" s="71">
        <f>'[1]2016-17'!$L$32</f>
        <v>-41.613</v>
      </c>
      <c r="L35" s="72">
        <f t="shared" si="8"/>
        <v>-2.4735831331506152E-3</v>
      </c>
      <c r="M35" s="53"/>
      <c r="N35" s="71">
        <f>'[1]2017-18'!$L$32</f>
        <v>-41.613</v>
      </c>
      <c r="O35" s="74">
        <f t="shared" si="9"/>
        <v>-2.6319078330707727E-3</v>
      </c>
      <c r="Q35" s="7">
        <f>'[2]2017-18'!$M$31</f>
        <v>-125.30200000000001</v>
      </c>
      <c r="R35" s="8" t="e">
        <f t="shared" si="10"/>
        <v>#DIV/0!</v>
      </c>
    </row>
    <row r="36" spans="1:18" x14ac:dyDescent="0.2">
      <c r="A36" s="70"/>
      <c r="B36" s="71"/>
      <c r="C36" s="53"/>
      <c r="D36" s="53"/>
      <c r="E36" s="71"/>
      <c r="F36" s="72"/>
      <c r="G36" s="53"/>
      <c r="H36" s="71"/>
      <c r="I36" s="53"/>
      <c r="J36" s="53"/>
      <c r="K36" s="71"/>
      <c r="L36" s="53"/>
      <c r="M36" s="53"/>
      <c r="N36" s="71"/>
      <c r="O36" s="54"/>
      <c r="Q36" s="7"/>
    </row>
    <row r="37" spans="1:18" x14ac:dyDescent="0.2">
      <c r="A37" s="55" t="s">
        <v>67</v>
      </c>
      <c r="B37" s="67" t="e">
        <f>+SUM(B38:B64)</f>
        <v>#REF!</v>
      </c>
      <c r="C37" s="68" t="e">
        <f>+B37/$B$119</f>
        <v>#REF!</v>
      </c>
      <c r="D37" s="56"/>
      <c r="E37" s="67">
        <f>+SUM(E38:E42)</f>
        <v>1258.8890000000001</v>
      </c>
      <c r="F37" s="68">
        <f t="shared" ref="F37:F42" si="11">+E37/$E$106</f>
        <v>6.0465474387948047E-2</v>
      </c>
      <c r="G37" s="56"/>
      <c r="H37" s="67">
        <f>+SUM(H38:H42)</f>
        <v>1104.8890000000001</v>
      </c>
      <c r="I37" s="68">
        <f t="shared" ref="I37:I42" si="12">+H37/$H$106</f>
        <v>6.0512140776442742E-2</v>
      </c>
      <c r="J37" s="56"/>
      <c r="K37" s="67">
        <f>+SUM(K38:K42)</f>
        <v>782.88900000000001</v>
      </c>
      <c r="L37" s="68">
        <f t="shared" ref="L37:L42" si="13">+K37/$K$106</f>
        <v>4.6536924171031939E-2</v>
      </c>
      <c r="M37" s="56"/>
      <c r="N37" s="67">
        <f>+SUM(N38:N42)</f>
        <v>787.88900000000001</v>
      </c>
      <c r="O37" s="69">
        <f t="shared" ref="O37:O42" si="14">+N37/$N$106</f>
        <v>4.9831812911597294E-2</v>
      </c>
      <c r="P37" s="4"/>
      <c r="Q37" s="5">
        <f>+SUM(Q38:Q42)</f>
        <v>450.31400000000002</v>
      </c>
      <c r="R37" s="6" t="e">
        <f>+Q37/#REF!</f>
        <v>#REF!</v>
      </c>
    </row>
    <row r="38" spans="1:18" x14ac:dyDescent="0.2">
      <c r="A38" s="81" t="s">
        <v>94</v>
      </c>
      <c r="B38" s="71" t="e">
        <f>+#REF!</f>
        <v>#REF!</v>
      </c>
      <c r="C38" s="72" t="e">
        <f>+B38/$B$119</f>
        <v>#REF!</v>
      </c>
      <c r="D38" s="53"/>
      <c r="E38" s="71">
        <f>'[1]2014-15'!$N$35</f>
        <v>-16.524999999999999</v>
      </c>
      <c r="F38" s="73">
        <f t="shared" si="11"/>
        <v>-7.9370934551087607E-4</v>
      </c>
      <c r="G38" s="53"/>
      <c r="H38" s="71">
        <f>'[1]2015-16'!$L$35</f>
        <v>-45.524999999999999</v>
      </c>
      <c r="I38" s="72">
        <f t="shared" si="12"/>
        <v>-2.4932958956488441E-3</v>
      </c>
      <c r="J38" s="53"/>
      <c r="K38" s="71">
        <f>'[1]2016-17'!$L$35</f>
        <v>-65.525000000000006</v>
      </c>
      <c r="L38" s="72">
        <f t="shared" si="13"/>
        <v>-3.8949735611394057E-3</v>
      </c>
      <c r="M38" s="53"/>
      <c r="N38" s="71">
        <f>'[1]2017-18'!$L$35</f>
        <v>-65.525000000000006</v>
      </c>
      <c r="O38" s="74">
        <f t="shared" si="14"/>
        <v>-4.1442760858857184E-3</v>
      </c>
      <c r="Q38" s="7">
        <f>'[2]2017-18'!$M$34</f>
        <v>-93.180999999999997</v>
      </c>
      <c r="R38" s="8" t="e">
        <f>+Q38/$Q$119</f>
        <v>#DIV/0!</v>
      </c>
    </row>
    <row r="39" spans="1:18" x14ac:dyDescent="0.2">
      <c r="A39" s="81" t="s">
        <v>95</v>
      </c>
      <c r="B39" s="71" t="e">
        <f>+#REF!</f>
        <v>#REF!</v>
      </c>
      <c r="C39" s="72" t="e">
        <f>+B39/$B$119</f>
        <v>#REF!</v>
      </c>
      <c r="D39" s="53"/>
      <c r="E39" s="71">
        <f>'[1]2014-15'!$N$36</f>
        <v>535.43399999999997</v>
      </c>
      <c r="F39" s="73">
        <f t="shared" si="11"/>
        <v>2.5717335534297756E-2</v>
      </c>
      <c r="G39" s="53"/>
      <c r="H39" s="71">
        <f>'[1]2015-16'!$L$36</f>
        <v>535.43399999999997</v>
      </c>
      <c r="I39" s="72">
        <f t="shared" si="12"/>
        <v>2.9324445790024009E-2</v>
      </c>
      <c r="J39" s="53"/>
      <c r="K39" s="71">
        <f>'[1]2016-17'!$L$36</f>
        <v>385.43399999999997</v>
      </c>
      <c r="L39" s="72">
        <f t="shared" si="13"/>
        <v>2.2911182595409467E-2</v>
      </c>
      <c r="M39" s="53"/>
      <c r="N39" s="71">
        <f>'[1]2017-18'!$L$36</f>
        <v>385.43399999999997</v>
      </c>
      <c r="O39" s="74">
        <f t="shared" si="14"/>
        <v>2.4377640730824508E-2</v>
      </c>
      <c r="Q39" s="7">
        <f>'[2]2017-18'!$M$35</f>
        <v>383.78399999999999</v>
      </c>
      <c r="R39" s="8" t="e">
        <f>+Q39/$Q$119</f>
        <v>#DIV/0!</v>
      </c>
    </row>
    <row r="40" spans="1:18" x14ac:dyDescent="0.2">
      <c r="A40" s="82" t="s">
        <v>15</v>
      </c>
      <c r="B40" s="71" t="e">
        <f>+#REF!</f>
        <v>#REF!</v>
      </c>
      <c r="C40" s="72" t="e">
        <f>+B40/$B$119</f>
        <v>#REF!</v>
      </c>
      <c r="D40" s="53"/>
      <c r="E40" s="71">
        <f>'[1]2014-15'!$N$37</f>
        <v>-90.748000000000005</v>
      </c>
      <c r="F40" s="73">
        <f t="shared" si="11"/>
        <v>-4.3587011005398486E-3</v>
      </c>
      <c r="G40" s="53"/>
      <c r="H40" s="71">
        <f>'[1]2015-16'!$L$37</f>
        <v>-90.748000000000005</v>
      </c>
      <c r="I40" s="72">
        <f t="shared" si="12"/>
        <v>-4.9700519700898692E-3</v>
      </c>
      <c r="J40" s="53"/>
      <c r="K40" s="71">
        <f>'[1]2016-17'!$L$37</f>
        <v>-90.748000000000005</v>
      </c>
      <c r="L40" s="72">
        <f t="shared" si="13"/>
        <v>-5.3942931816295886E-3</v>
      </c>
      <c r="M40" s="53"/>
      <c r="N40" s="71">
        <f>'[1]2017-18'!$L$37</f>
        <v>-90.748000000000005</v>
      </c>
      <c r="O40" s="74">
        <f t="shared" si="14"/>
        <v>-5.7395614840436045E-3</v>
      </c>
      <c r="Q40" s="7">
        <f>'[2]2017-18'!$M$36</f>
        <v>-0.17299999999999999</v>
      </c>
      <c r="R40" s="8" t="e">
        <f>+Q40/$Q$119</f>
        <v>#DIV/0!</v>
      </c>
    </row>
    <row r="41" spans="1:18" x14ac:dyDescent="0.2">
      <c r="A41" s="81" t="s">
        <v>96</v>
      </c>
      <c r="B41" s="71" t="e">
        <f>+#REF!</f>
        <v>#REF!</v>
      </c>
      <c r="C41" s="72" t="e">
        <f>+B41/$B$119</f>
        <v>#REF!</v>
      </c>
      <c r="D41" s="53"/>
      <c r="E41" s="71">
        <f>'[1]2014-15'!$N$38</f>
        <v>61.007999999999996</v>
      </c>
      <c r="F41" s="73">
        <f t="shared" si="11"/>
        <v>2.9302644327338897E-3</v>
      </c>
      <c r="G41" s="53"/>
      <c r="H41" s="71">
        <f>'[1]2015-16'!$L$38</f>
        <v>61.007999999999996</v>
      </c>
      <c r="I41" s="72">
        <f t="shared" si="12"/>
        <v>3.3412629544589713E-3</v>
      </c>
      <c r="J41" s="53"/>
      <c r="K41" s="71">
        <f>'[1]2016-17'!$L$38</f>
        <v>54.007999999999996</v>
      </c>
      <c r="L41" s="72">
        <f t="shared" si="13"/>
        <v>3.210373629759893E-3</v>
      </c>
      <c r="M41" s="53"/>
      <c r="N41" s="71">
        <f>'[1]2017-18'!$L$38</f>
        <v>54.007999999999996</v>
      </c>
      <c r="O41" s="74">
        <f t="shared" si="14"/>
        <v>3.4158575024267968E-3</v>
      </c>
      <c r="Q41" s="7">
        <f>'[2]2017-18'!$M$37</f>
        <v>-10.147</v>
      </c>
      <c r="R41" s="8" t="e">
        <f>+Q41/$Q$119</f>
        <v>#DIV/0!</v>
      </c>
    </row>
    <row r="42" spans="1:18" x14ac:dyDescent="0.2">
      <c r="A42" s="77" t="s">
        <v>68</v>
      </c>
      <c r="B42" s="71"/>
      <c r="C42" s="53"/>
      <c r="D42" s="53"/>
      <c r="E42" s="71">
        <f>'[1]2014-15'!$N$39</f>
        <v>769.72</v>
      </c>
      <c r="F42" s="73">
        <f t="shared" si="11"/>
        <v>3.6970284866967115E-2</v>
      </c>
      <c r="G42" s="53"/>
      <c r="H42" s="71">
        <f>'[1]2015-16'!$L$39</f>
        <v>644.72</v>
      </c>
      <c r="I42" s="72">
        <f t="shared" si="12"/>
        <v>3.5309779897698471E-2</v>
      </c>
      <c r="J42" s="53"/>
      <c r="K42" s="71">
        <f>'[1]2016-17'!$L$39</f>
        <v>499.72</v>
      </c>
      <c r="L42" s="72">
        <f t="shared" si="13"/>
        <v>2.9704634688631572E-2</v>
      </c>
      <c r="M42" s="53"/>
      <c r="N42" s="71">
        <f>'[1]2017-18'!$L$39</f>
        <v>504.72</v>
      </c>
      <c r="O42" s="74">
        <f t="shared" si="14"/>
        <v>3.1922152248275312E-2</v>
      </c>
      <c r="Q42" s="7">
        <f>'[2]2017-18'!$M$38</f>
        <v>170.03100000000001</v>
      </c>
      <c r="R42" s="8" t="e">
        <f>+Q42/$Q$119</f>
        <v>#DIV/0!</v>
      </c>
    </row>
    <row r="43" spans="1:18" x14ac:dyDescent="0.2">
      <c r="A43" s="82"/>
      <c r="B43" s="71"/>
      <c r="C43" s="53"/>
      <c r="D43" s="53"/>
      <c r="E43" s="71"/>
      <c r="F43" s="72"/>
      <c r="G43" s="53"/>
      <c r="H43" s="71"/>
      <c r="I43" s="72"/>
      <c r="J43" s="53"/>
      <c r="K43" s="71"/>
      <c r="L43" s="72"/>
      <c r="M43" s="53"/>
      <c r="N43" s="71"/>
      <c r="O43" s="74"/>
      <c r="Q43" s="7"/>
      <c r="R43" s="8"/>
    </row>
    <row r="44" spans="1:18" x14ac:dyDescent="0.2">
      <c r="A44" s="55" t="s">
        <v>20</v>
      </c>
      <c r="B44" s="67" t="e">
        <f>+SUM(B45:B48)</f>
        <v>#REF!</v>
      </c>
      <c r="C44" s="68" t="e">
        <f>+B44/$B$119</f>
        <v>#REF!</v>
      </c>
      <c r="D44" s="56"/>
      <c r="E44" s="67">
        <f>+SUM(E45:E48)</f>
        <v>3703.5569999999998</v>
      </c>
      <c r="F44" s="68">
        <f t="shared" ref="F44:F49" si="15">+E44/$E$106</f>
        <v>0.17788488971450672</v>
      </c>
      <c r="G44" s="56"/>
      <c r="H44" s="67">
        <f>+SUM(H45:H48)</f>
        <v>3585.5569999999998</v>
      </c>
      <c r="I44" s="68">
        <f t="shared" ref="I44:I49" si="16">+H44/$H$106</f>
        <v>0.19637242288226209</v>
      </c>
      <c r="J44" s="56"/>
      <c r="K44" s="67">
        <f>+SUM(K45:K48)</f>
        <v>3427.5569999999998</v>
      </c>
      <c r="L44" s="68">
        <f t="shared" ref="L44:L49" si="17">+K44/$K$106</f>
        <v>0.20374275306063785</v>
      </c>
      <c r="M44" s="56"/>
      <c r="N44" s="67">
        <f>+SUM(N45:N48)</f>
        <v>3159.5569999999998</v>
      </c>
      <c r="O44" s="69">
        <f t="shared" ref="O44:O49" si="18">+N44/$N$106</f>
        <v>0.19983329289725787</v>
      </c>
      <c r="P44" s="4"/>
      <c r="Q44" s="5">
        <f>+SUM(Q45:Q48)</f>
        <v>2103.85</v>
      </c>
      <c r="R44" s="6" t="e">
        <f>+Q44/#REF!</f>
        <v>#REF!</v>
      </c>
    </row>
    <row r="45" spans="1:18" x14ac:dyDescent="0.2">
      <c r="A45" s="77" t="s">
        <v>69</v>
      </c>
      <c r="B45" s="71" t="e">
        <f>+#REF!</f>
        <v>#REF!</v>
      </c>
      <c r="C45" s="72" t="e">
        <f>+B45/$B$119</f>
        <v>#REF!</v>
      </c>
      <c r="D45" s="53"/>
      <c r="E45" s="71">
        <f>'[1]2014-15'!$N$42</f>
        <v>30.015000000000001</v>
      </c>
      <c r="F45" s="73">
        <f t="shared" si="15"/>
        <v>1.4416451440550043E-3</v>
      </c>
      <c r="G45" s="53"/>
      <c r="H45" s="71">
        <f>'[1]2015-16'!$L$42</f>
        <v>30.015000000000001</v>
      </c>
      <c r="I45" s="72">
        <f t="shared" si="16"/>
        <v>1.6438501111015937E-3</v>
      </c>
      <c r="J45" s="53"/>
      <c r="K45" s="71">
        <f>'[1]2016-17'!$L$42</f>
        <v>30.015000000000001</v>
      </c>
      <c r="L45" s="72">
        <f t="shared" si="17"/>
        <v>1.78416835463715E-3</v>
      </c>
      <c r="M45" s="53"/>
      <c r="N45" s="71">
        <f>'[1]2017-18'!$L$42</f>
        <v>30.015000000000001</v>
      </c>
      <c r="O45" s="74">
        <f t="shared" si="18"/>
        <v>1.8983662223252169E-3</v>
      </c>
      <c r="Q45" s="7">
        <f>'[2]2017-18'!$M$41</f>
        <v>30</v>
      </c>
      <c r="R45" s="8" t="e">
        <f>+Q45/$Q$119</f>
        <v>#DIV/0!</v>
      </c>
    </row>
    <row r="46" spans="1:18" x14ac:dyDescent="0.2">
      <c r="A46" s="77" t="s">
        <v>70</v>
      </c>
      <c r="B46" s="71" t="e">
        <f>+#REF!</f>
        <v>#REF!</v>
      </c>
      <c r="C46" s="72" t="e">
        <f>+B46/$B$119</f>
        <v>#REF!</v>
      </c>
      <c r="D46" s="53"/>
      <c r="E46" s="71">
        <f>'[1]2014-15'!$N$43</f>
        <v>86.506</v>
      </c>
      <c r="F46" s="73">
        <f t="shared" si="15"/>
        <v>4.1549543505454674E-3</v>
      </c>
      <c r="G46" s="53"/>
      <c r="H46" s="71">
        <f>'[1]2015-16'!$L$43</f>
        <v>-69.494</v>
      </c>
      <c r="I46" s="72">
        <f t="shared" si="16"/>
        <v>-3.8060209768747012E-3</v>
      </c>
      <c r="J46" s="53"/>
      <c r="K46" s="71">
        <f>'[1]2016-17'!$L$43</f>
        <v>-189.494</v>
      </c>
      <c r="L46" s="72">
        <f t="shared" si="17"/>
        <v>-1.126400793581916E-2</v>
      </c>
      <c r="M46" s="53"/>
      <c r="N46" s="71">
        <f>'[1]2017-18'!$L$43</f>
        <v>-309.49400000000003</v>
      </c>
      <c r="O46" s="74">
        <f t="shared" si="18"/>
        <v>-1.9574644531478284E-2</v>
      </c>
      <c r="Q46" s="7">
        <f>'[2]2017-18'!$M$42</f>
        <v>-299.87799999999999</v>
      </c>
      <c r="R46" s="8" t="e">
        <f>+Q46/$Q$119</f>
        <v>#DIV/0!</v>
      </c>
    </row>
    <row r="47" spans="1:18" x14ac:dyDescent="0.2">
      <c r="A47" s="77" t="s">
        <v>55</v>
      </c>
      <c r="B47" s="71" t="e">
        <f>+#REF!</f>
        <v>#REF!</v>
      </c>
      <c r="C47" s="72" t="e">
        <f>+B47/$B$119</f>
        <v>#REF!</v>
      </c>
      <c r="D47" s="53"/>
      <c r="E47" s="71">
        <f>'[1]2014-15'!$N$44</f>
        <v>1174.7269999999999</v>
      </c>
      <c r="F47" s="73">
        <f t="shared" si="15"/>
        <v>5.6423104285867165E-2</v>
      </c>
      <c r="G47" s="53"/>
      <c r="H47" s="71">
        <f>'[1]2015-16'!$L$44</f>
        <v>1212.7269999999999</v>
      </c>
      <c r="I47" s="72">
        <f t="shared" si="16"/>
        <v>6.6418171370511481E-2</v>
      </c>
      <c r="J47" s="53"/>
      <c r="K47" s="71">
        <f>'[1]2016-17'!$L$44</f>
        <v>1174.7269999999999</v>
      </c>
      <c r="L47" s="72">
        <f t="shared" si="17"/>
        <v>6.9828776902809767E-2</v>
      </c>
      <c r="M47" s="53"/>
      <c r="N47" s="71">
        <f>'[1]2017-18'!$L$44</f>
        <v>1136.7269999999999</v>
      </c>
      <c r="O47" s="74">
        <f t="shared" si="18"/>
        <v>7.1894857264870118E-2</v>
      </c>
      <c r="Q47" s="7">
        <f>'[2]2017-18'!$M$43</f>
        <v>798.67399999999998</v>
      </c>
      <c r="R47" s="8" t="e">
        <f>+Q47/$Q$119</f>
        <v>#DIV/0!</v>
      </c>
    </row>
    <row r="48" spans="1:18" x14ac:dyDescent="0.2">
      <c r="A48" s="77" t="s">
        <v>21</v>
      </c>
      <c r="B48" s="71" t="e">
        <f>+#REF!</f>
        <v>#REF!</v>
      </c>
      <c r="C48" s="72" t="e">
        <f>+B48/$B$119</f>
        <v>#REF!</v>
      </c>
      <c r="D48" s="53"/>
      <c r="E48" s="71">
        <f>'[1]2014-15'!$N$45</f>
        <v>2412.3090000000002</v>
      </c>
      <c r="F48" s="73">
        <f t="shared" si="15"/>
        <v>0.11586518593403911</v>
      </c>
      <c r="G48" s="53"/>
      <c r="H48" s="71">
        <f>'[1]2015-16'!$L$45</f>
        <v>2412.3090000000002</v>
      </c>
      <c r="I48" s="72">
        <f t="shared" si="16"/>
        <v>0.13211642237752372</v>
      </c>
      <c r="J48" s="53"/>
      <c r="K48" s="71">
        <f>'[1]2016-17'!$L$45</f>
        <v>2412.3090000000002</v>
      </c>
      <c r="L48" s="72">
        <f t="shared" si="17"/>
        <v>0.14339381573901014</v>
      </c>
      <c r="M48" s="53"/>
      <c r="N48" s="71">
        <f>'[1]2017-18'!$L$45</f>
        <v>2302.3090000000002</v>
      </c>
      <c r="O48" s="74">
        <f t="shared" si="18"/>
        <v>0.14561471394154082</v>
      </c>
      <c r="Q48" s="7">
        <f>'[2]2017-18'!$M$44</f>
        <v>1575.0539999999999</v>
      </c>
      <c r="R48" s="8" t="e">
        <f>+Q48/$Q$119</f>
        <v>#DIV/0!</v>
      </c>
    </row>
    <row r="49" spans="1:18" x14ac:dyDescent="0.2">
      <c r="A49" s="77" t="s">
        <v>71</v>
      </c>
      <c r="B49" s="71"/>
      <c r="C49" s="53"/>
      <c r="D49" s="53"/>
      <c r="E49" s="71">
        <f>'[1]2014-15'!$N$46</f>
        <v>-0.15</v>
      </c>
      <c r="F49" s="73">
        <f t="shared" si="15"/>
        <v>-7.2046234085707365E-6</v>
      </c>
      <c r="G49" s="53"/>
      <c r="H49" s="71">
        <f>'[1]2015-16'!$L$46</f>
        <v>-0.15</v>
      </c>
      <c r="I49" s="72">
        <f t="shared" si="16"/>
        <v>-8.2151429840159611E-6</v>
      </c>
      <c r="J49" s="53"/>
      <c r="K49" s="71">
        <f>'[1]2016-17'!$L$46</f>
        <v>-0.15</v>
      </c>
      <c r="L49" s="72">
        <f t="shared" si="17"/>
        <v>-8.9163835813950514E-6</v>
      </c>
      <c r="M49" s="53"/>
      <c r="N49" s="71">
        <f>'[1]2017-18'!$L$46</f>
        <v>-0.15</v>
      </c>
      <c r="O49" s="74">
        <f t="shared" si="18"/>
        <v>-9.4870875678421622E-6</v>
      </c>
      <c r="Q49" s="7">
        <f>'[2]2017-18'!$M$45</f>
        <v>1.4999999999999999E-2</v>
      </c>
      <c r="R49" s="8" t="e">
        <f>+Q49/$Q$119</f>
        <v>#DIV/0!</v>
      </c>
    </row>
    <row r="50" spans="1:18" x14ac:dyDescent="0.2">
      <c r="A50" s="82"/>
      <c r="B50" s="71"/>
      <c r="C50" s="53"/>
      <c r="D50" s="53"/>
      <c r="E50" s="71"/>
      <c r="F50" s="72"/>
      <c r="G50" s="53"/>
      <c r="H50" s="71"/>
      <c r="I50" s="72"/>
      <c r="J50" s="53"/>
      <c r="K50" s="71"/>
      <c r="L50" s="72"/>
      <c r="M50" s="53"/>
      <c r="N50" s="71"/>
      <c r="O50" s="74"/>
      <c r="Q50" s="7"/>
      <c r="R50" s="8"/>
    </row>
    <row r="51" spans="1:18" x14ac:dyDescent="0.2">
      <c r="A51" s="55" t="s">
        <v>72</v>
      </c>
      <c r="B51" s="67" t="e">
        <f>+SUM(B52:B56)</f>
        <v>#REF!</v>
      </c>
      <c r="C51" s="68" t="e">
        <f t="shared" ref="C51:C56" si="19">+B51/$B$119</f>
        <v>#REF!</v>
      </c>
      <c r="D51" s="56"/>
      <c r="E51" s="67">
        <f>+SUM(E52:E56)</f>
        <v>527.33500000000004</v>
      </c>
      <c r="F51" s="68">
        <f t="shared" ref="F51:F56" si="20">+E51/$E$106</f>
        <v>2.5328333901057664E-2</v>
      </c>
      <c r="G51" s="56"/>
      <c r="H51" s="67">
        <f>+SUM(H52:H56)</f>
        <v>507.33499999999998</v>
      </c>
      <c r="I51" s="68">
        <f t="shared" ref="I51:I56" si="21">+H51/$H$106</f>
        <v>2.7785530438638247E-2</v>
      </c>
      <c r="J51" s="56"/>
      <c r="K51" s="67">
        <f>+SUM(K52:K56)</f>
        <v>239.33500000000004</v>
      </c>
      <c r="L51" s="68">
        <f t="shared" ref="L51:L56" si="22">+K51/$K$106</f>
        <v>1.4226684429687901E-2</v>
      </c>
      <c r="M51" s="56"/>
      <c r="N51" s="67">
        <f>+SUM(N52:N56)</f>
        <v>239.33500000000004</v>
      </c>
      <c r="O51" s="69">
        <f t="shared" ref="O51:O56" si="23">+N51/$N$106</f>
        <v>1.5137280686996697E-2</v>
      </c>
      <c r="P51" s="4"/>
      <c r="Q51" s="5">
        <f>+SUM(Q52:Q56)</f>
        <v>-253.98999999999998</v>
      </c>
      <c r="R51" s="6" t="e">
        <f>+Q51/#REF!</f>
        <v>#REF!</v>
      </c>
    </row>
    <row r="52" spans="1:18" x14ac:dyDescent="0.2">
      <c r="A52" s="70" t="s">
        <v>73</v>
      </c>
      <c r="B52" s="71" t="e">
        <f>+#REF!</f>
        <v>#REF!</v>
      </c>
      <c r="C52" s="72" t="e">
        <f t="shared" si="19"/>
        <v>#REF!</v>
      </c>
      <c r="D52" s="53"/>
      <c r="E52" s="71">
        <f>'[1]2014-15'!$N$49</f>
        <v>194.62200000000001</v>
      </c>
      <c r="F52" s="73">
        <f t="shared" si="20"/>
        <v>9.3478547801523603E-3</v>
      </c>
      <c r="G52" s="78"/>
      <c r="H52" s="71">
        <f>'[1]2015-16'!$L$49</f>
        <v>174.62200000000001</v>
      </c>
      <c r="I52" s="72">
        <f t="shared" si="21"/>
        <v>9.563631321032235E-3</v>
      </c>
      <c r="J52" s="53"/>
      <c r="K52" s="71">
        <f>'[1]2016-17'!$L$49</f>
        <v>99.622000000000014</v>
      </c>
      <c r="L52" s="72">
        <f t="shared" si="22"/>
        <v>5.9217864343049202E-3</v>
      </c>
      <c r="M52" s="53"/>
      <c r="N52" s="71">
        <f>'[1]2017-18'!$L$49</f>
        <v>99.622000000000014</v>
      </c>
      <c r="O52" s="74">
        <f t="shared" si="23"/>
        <v>6.3008175845571477E-3</v>
      </c>
      <c r="Q52" s="7">
        <f>'[2]2017-18'!$M$48</f>
        <v>50.459000000000003</v>
      </c>
      <c r="R52" s="8" t="e">
        <f>+Q52/$Q$119</f>
        <v>#DIV/0!</v>
      </c>
    </row>
    <row r="53" spans="1:18" x14ac:dyDescent="0.2">
      <c r="A53" s="70" t="s">
        <v>74</v>
      </c>
      <c r="B53" s="71" t="e">
        <f>+#REF!</f>
        <v>#REF!</v>
      </c>
      <c r="C53" s="72" t="e">
        <f t="shared" si="19"/>
        <v>#REF!</v>
      </c>
      <c r="D53" s="53"/>
      <c r="E53" s="71">
        <f>'[1]2014-15'!$N$50</f>
        <v>0.04</v>
      </c>
      <c r="F53" s="73">
        <f t="shared" si="20"/>
        <v>1.9212329089521966E-6</v>
      </c>
      <c r="G53" s="78"/>
      <c r="H53" s="71">
        <f>'[1]2015-16'!$L$50</f>
        <v>0.04</v>
      </c>
      <c r="I53" s="72">
        <f t="shared" si="21"/>
        <v>2.1907047957375897E-6</v>
      </c>
      <c r="J53" s="53"/>
      <c r="K53" s="71">
        <f>'[1]2016-17'!$L$50</f>
        <v>0.04</v>
      </c>
      <c r="L53" s="72">
        <f t="shared" si="22"/>
        <v>2.3777022883720139E-6</v>
      </c>
      <c r="M53" s="53"/>
      <c r="N53" s="71">
        <f>'[1]2017-18'!$L$50</f>
        <v>0.04</v>
      </c>
      <c r="O53" s="74">
        <f t="shared" si="23"/>
        <v>2.5298900180912438E-6</v>
      </c>
      <c r="Q53" s="7">
        <f>'[2]2017-18'!$M$49</f>
        <v>36.984999999999999</v>
      </c>
      <c r="R53" s="8" t="e">
        <f>+Q53/$Q$119</f>
        <v>#DIV/0!</v>
      </c>
    </row>
    <row r="54" spans="1:18" x14ac:dyDescent="0.2">
      <c r="A54" s="70" t="s">
        <v>28</v>
      </c>
      <c r="B54" s="71" t="e">
        <f>+#REF!</f>
        <v>#REF!</v>
      </c>
      <c r="C54" s="72" t="e">
        <f t="shared" si="19"/>
        <v>#REF!</v>
      </c>
      <c r="D54" s="53"/>
      <c r="E54" s="71">
        <f>'[1]2014-15'!$N$51</f>
        <v>53.259</v>
      </c>
      <c r="F54" s="73">
        <f t="shared" si="20"/>
        <v>2.5580735874471258E-3</v>
      </c>
      <c r="G54" s="78"/>
      <c r="H54" s="71">
        <f>'[1]2015-16'!$L$51</f>
        <v>53.259</v>
      </c>
      <c r="I54" s="72">
        <f t="shared" si="21"/>
        <v>2.9168686679047072E-3</v>
      </c>
      <c r="J54" s="53"/>
      <c r="K54" s="71">
        <f>'[1]2016-17'!$L$51</f>
        <v>-46.741</v>
      </c>
      <c r="L54" s="72">
        <f t="shared" si="22"/>
        <v>-2.7784045665199078E-3</v>
      </c>
      <c r="M54" s="53"/>
      <c r="N54" s="71">
        <f>'[1]2017-18'!$L$51</f>
        <v>-46.741</v>
      </c>
      <c r="O54" s="74">
        <f t="shared" si="23"/>
        <v>-2.9562397333900703E-3</v>
      </c>
      <c r="Q54" s="7">
        <f>'[2]2017-18'!$M$50</f>
        <v>-80.254999999999995</v>
      </c>
      <c r="R54" s="8" t="e">
        <f>+Q54/$Q$119</f>
        <v>#DIV/0!</v>
      </c>
    </row>
    <row r="55" spans="1:18" x14ac:dyDescent="0.2">
      <c r="A55" s="70" t="s">
        <v>29</v>
      </c>
      <c r="B55" s="71" t="e">
        <f>+#REF!</f>
        <v>#REF!</v>
      </c>
      <c r="C55" s="72" t="e">
        <f t="shared" si="19"/>
        <v>#REF!</v>
      </c>
      <c r="D55" s="53"/>
      <c r="E55" s="71">
        <f>'[1]2014-15'!$N$52</f>
        <v>119.90299999999999</v>
      </c>
      <c r="F55" s="73">
        <f t="shared" si="20"/>
        <v>5.7590397370523797E-3</v>
      </c>
      <c r="G55" s="78"/>
      <c r="H55" s="71">
        <f>'[1]2015-16'!$L$52</f>
        <v>119.90299999999999</v>
      </c>
      <c r="I55" s="72">
        <f t="shared" si="21"/>
        <v>6.566801928083104E-3</v>
      </c>
      <c r="J55" s="53"/>
      <c r="K55" s="71">
        <f>'[1]2016-17'!$L$52</f>
        <v>117.90299999999999</v>
      </c>
      <c r="L55" s="72">
        <f t="shared" si="22"/>
        <v>7.0084558226481382E-3</v>
      </c>
      <c r="M55" s="53"/>
      <c r="N55" s="71">
        <f>'[1]2017-18'!$L$52</f>
        <v>117.90299999999999</v>
      </c>
      <c r="O55" s="74">
        <f t="shared" si="23"/>
        <v>7.4570405700752967E-3</v>
      </c>
      <c r="Q55" s="7">
        <f>'[2]2017-18'!$M$51</f>
        <v>-4.3029999999999999</v>
      </c>
      <c r="R55" s="8" t="e">
        <f>+Q55/$Q$119</f>
        <v>#DIV/0!</v>
      </c>
    </row>
    <row r="56" spans="1:18" x14ac:dyDescent="0.2">
      <c r="A56" s="82" t="s">
        <v>75</v>
      </c>
      <c r="B56" s="71" t="e">
        <f>+#REF!</f>
        <v>#REF!</v>
      </c>
      <c r="C56" s="72" t="e">
        <f t="shared" si="19"/>
        <v>#REF!</v>
      </c>
      <c r="D56" s="53"/>
      <c r="E56" s="71">
        <f>'[1]2014-15'!$N$53</f>
        <v>159.51100000000002</v>
      </c>
      <c r="F56" s="73">
        <f t="shared" si="20"/>
        <v>7.6614445634968463E-3</v>
      </c>
      <c r="G56" s="78"/>
      <c r="H56" s="71">
        <f>'[1]2015-16'!$L$53</f>
        <v>159.51100000000002</v>
      </c>
      <c r="I56" s="72">
        <f t="shared" si="21"/>
        <v>8.7360378168224676E-3</v>
      </c>
      <c r="J56" s="53"/>
      <c r="K56" s="71">
        <f>'[1]2016-17'!$L$53</f>
        <v>68.511000000000024</v>
      </c>
      <c r="L56" s="72">
        <f t="shared" si="22"/>
        <v>4.0724690369663774E-3</v>
      </c>
      <c r="M56" s="53"/>
      <c r="N56" s="71">
        <f>'[1]2017-18'!$L$53</f>
        <v>68.511000000000024</v>
      </c>
      <c r="O56" s="74">
        <f t="shared" si="23"/>
        <v>4.3331323757362311E-3</v>
      </c>
      <c r="Q56" s="7">
        <f>'[2]2017-18'!$M$52</f>
        <v>-256.87599999999998</v>
      </c>
      <c r="R56" s="8" t="e">
        <f>+Q56/$Q$119</f>
        <v>#DIV/0!</v>
      </c>
    </row>
    <row r="57" spans="1:18" x14ac:dyDescent="0.2">
      <c r="A57" s="51"/>
      <c r="B57" s="71"/>
      <c r="C57" s="53"/>
      <c r="D57" s="53"/>
      <c r="E57" s="71"/>
      <c r="F57" s="72"/>
      <c r="G57" s="53"/>
      <c r="H57" s="71"/>
      <c r="I57" s="72"/>
      <c r="J57" s="53"/>
      <c r="K57" s="71"/>
      <c r="L57" s="72"/>
      <c r="M57" s="53"/>
      <c r="N57" s="71"/>
      <c r="O57" s="74"/>
      <c r="Q57" s="7"/>
      <c r="R57" s="8"/>
    </row>
    <row r="58" spans="1:18" x14ac:dyDescent="0.2">
      <c r="A58" s="55" t="s">
        <v>30</v>
      </c>
      <c r="B58" s="67" t="e">
        <f>+SUM(B59:B64)</f>
        <v>#REF!</v>
      </c>
      <c r="C58" s="68" t="e">
        <f t="shared" ref="C58:C64" si="24">+B58/$B$119</f>
        <v>#REF!</v>
      </c>
      <c r="D58" s="56"/>
      <c r="E58" s="67">
        <f>+SUM(E59:E64)</f>
        <v>434.36899999999997</v>
      </c>
      <c r="F58" s="68">
        <f t="shared" ref="F58:F64" si="25">+E58/$E$106</f>
        <v>2.0863100435716413E-2</v>
      </c>
      <c r="G58" s="56"/>
      <c r="H58" s="67">
        <f>+SUM(H59:H64)</f>
        <v>-2.6310000000000286</v>
      </c>
      <c r="I58" s="68">
        <f t="shared" ref="I58:I64" si="26">+H58/$H$106</f>
        <v>-1.4409360793964153E-4</v>
      </c>
      <c r="J58" s="56"/>
      <c r="K58" s="67">
        <f>+SUM(K59:K64)</f>
        <v>-2.6310000000000286</v>
      </c>
      <c r="L58" s="68">
        <f t="shared" ref="L58:L64" si="27">+K58/$K$106</f>
        <v>-1.5639336801767092E-4</v>
      </c>
      <c r="M58" s="56"/>
      <c r="N58" s="67">
        <f>+SUM(N59:N64)</f>
        <v>-2.6310000000000286</v>
      </c>
      <c r="O58" s="69">
        <f t="shared" ref="O58:O64" si="28">+N58/$N$106</f>
        <v>-1.6640351593995336E-4</v>
      </c>
      <c r="P58" s="4"/>
      <c r="Q58" s="5">
        <f>+SUM(Q59:Q64)</f>
        <v>161.29600000000002</v>
      </c>
      <c r="R58" s="6" t="e">
        <f>+Q58/#REF!</f>
        <v>#REF!</v>
      </c>
    </row>
    <row r="59" spans="1:18" x14ac:dyDescent="0.2">
      <c r="A59" s="77" t="s">
        <v>31</v>
      </c>
      <c r="B59" s="83" t="e">
        <f>+#REF!</f>
        <v>#REF!</v>
      </c>
      <c r="C59" s="73" t="e">
        <f t="shared" si="24"/>
        <v>#REF!</v>
      </c>
      <c r="D59" s="78"/>
      <c r="E59" s="83">
        <f>'[1]2014-15'!$N$56</f>
        <v>3.4459999999999997</v>
      </c>
      <c r="F59" s="73">
        <f t="shared" si="25"/>
        <v>1.655142151062317E-4</v>
      </c>
      <c r="G59" s="78"/>
      <c r="H59" s="83">
        <f>'[1]2015-16'!$L$56</f>
        <v>0.44599999999999973</v>
      </c>
      <c r="I59" s="72">
        <f t="shared" si="26"/>
        <v>2.4426358472474109E-5</v>
      </c>
      <c r="J59" s="78"/>
      <c r="K59" s="83">
        <f>'[1]2016-17'!$L$56</f>
        <v>0.44599999999999973</v>
      </c>
      <c r="L59" s="72">
        <f t="shared" si="27"/>
        <v>2.6511380515347941E-5</v>
      </c>
      <c r="M59" s="78"/>
      <c r="N59" s="83">
        <f>'[1]2017-18'!$L$56</f>
        <v>0.44599999999999973</v>
      </c>
      <c r="O59" s="74">
        <f t="shared" si="28"/>
        <v>2.8208273701717349E-5</v>
      </c>
      <c r="P59" s="9"/>
      <c r="Q59" s="10">
        <f>'[2]2017-18'!$M$55</f>
        <v>-7.0060000000000002</v>
      </c>
      <c r="R59" s="8" t="e">
        <f t="shared" ref="R59:R64" si="29">+Q59/$Q$119</f>
        <v>#DIV/0!</v>
      </c>
    </row>
    <row r="60" spans="1:18" x14ac:dyDescent="0.2">
      <c r="A60" s="77" t="s">
        <v>32</v>
      </c>
      <c r="B60" s="83" t="e">
        <f>+#REF!</f>
        <v>#REF!</v>
      </c>
      <c r="C60" s="72" t="e">
        <f t="shared" si="24"/>
        <v>#REF!</v>
      </c>
      <c r="D60" s="53"/>
      <c r="E60" s="83">
        <f>'[1]2014-15'!$N$57</f>
        <v>218.71199999999999</v>
      </c>
      <c r="F60" s="73">
        <f t="shared" si="25"/>
        <v>1.0504917299568818E-2</v>
      </c>
      <c r="G60" s="53"/>
      <c r="H60" s="83">
        <f>'[1]2015-16'!$L$57</f>
        <v>217.71199999999999</v>
      </c>
      <c r="I60" s="72">
        <f t="shared" si="26"/>
        <v>1.1923568062240552E-2</v>
      </c>
      <c r="J60" s="53"/>
      <c r="K60" s="83">
        <f>'[1]2016-17'!$L$57</f>
        <v>217.71199999999999</v>
      </c>
      <c r="L60" s="72">
        <f t="shared" si="27"/>
        <v>1.2941358015151196E-2</v>
      </c>
      <c r="M60" s="53"/>
      <c r="N60" s="83">
        <f>'[1]2017-18'!$L$57</f>
        <v>217.71199999999999</v>
      </c>
      <c r="O60" s="74">
        <f t="shared" si="28"/>
        <v>1.376968539046702E-2</v>
      </c>
      <c r="Q60" s="10">
        <f>'[2]2017-18'!$M$56</f>
        <v>207.95500000000001</v>
      </c>
      <c r="R60" s="8" t="e">
        <f t="shared" si="29"/>
        <v>#DIV/0!</v>
      </c>
    </row>
    <row r="61" spans="1:18" x14ac:dyDescent="0.2">
      <c r="A61" s="77" t="s">
        <v>33</v>
      </c>
      <c r="B61" s="83" t="e">
        <f>+#REF!</f>
        <v>#REF!</v>
      </c>
      <c r="C61" s="72" t="e">
        <f t="shared" si="24"/>
        <v>#REF!</v>
      </c>
      <c r="D61" s="53"/>
      <c r="E61" s="83">
        <f>'[1]2014-15'!$N$58</f>
        <v>180.92099999999999</v>
      </c>
      <c r="F61" s="73">
        <f t="shared" si="25"/>
        <v>8.689784478013508E-3</v>
      </c>
      <c r="G61" s="53"/>
      <c r="H61" s="83">
        <f>'[1]2015-16'!$L$58</f>
        <v>97.920999999999992</v>
      </c>
      <c r="I61" s="72">
        <f t="shared" si="26"/>
        <v>5.362900107585512E-3</v>
      </c>
      <c r="J61" s="53"/>
      <c r="K61" s="83">
        <f>'[1]2016-17'!$L$58</f>
        <v>97.920999999999992</v>
      </c>
      <c r="L61" s="72">
        <f t="shared" si="27"/>
        <v>5.8206746444918987E-3</v>
      </c>
      <c r="M61" s="53"/>
      <c r="N61" s="83">
        <f>'[1]2017-18'!$L$58</f>
        <v>97.920999999999992</v>
      </c>
      <c r="O61" s="74">
        <f t="shared" si="28"/>
        <v>6.1932340115378156E-3</v>
      </c>
      <c r="Q61" s="10">
        <f>'[2]2017-18'!$M$57</f>
        <v>-117.928</v>
      </c>
      <c r="R61" s="8" t="e">
        <f t="shared" si="29"/>
        <v>#DIV/0!</v>
      </c>
    </row>
    <row r="62" spans="1:18" x14ac:dyDescent="0.2">
      <c r="A62" s="77" t="s">
        <v>34</v>
      </c>
      <c r="B62" s="83" t="e">
        <f>+#REF!</f>
        <v>#REF!</v>
      </c>
      <c r="C62" s="72" t="e">
        <f t="shared" si="24"/>
        <v>#REF!</v>
      </c>
      <c r="D62" s="53"/>
      <c r="E62" s="83">
        <f>'[1]2014-15'!$N$59</f>
        <v>4.4640000000000004</v>
      </c>
      <c r="F62" s="73">
        <f t="shared" si="25"/>
        <v>2.1440959263906514E-4</v>
      </c>
      <c r="G62" s="53"/>
      <c r="H62" s="83">
        <f>'[1]2015-16'!$L$59</f>
        <v>4.4640000000000004</v>
      </c>
      <c r="I62" s="72">
        <f t="shared" si="26"/>
        <v>2.4448265520431503E-4</v>
      </c>
      <c r="J62" s="53"/>
      <c r="K62" s="83">
        <f>'[1]2016-17'!$L$59</f>
        <v>4.4640000000000004</v>
      </c>
      <c r="L62" s="72">
        <f t="shared" si="27"/>
        <v>2.6535157538231676E-4</v>
      </c>
      <c r="M62" s="53"/>
      <c r="N62" s="83">
        <f>'[1]2017-18'!$L$59</f>
        <v>4.4640000000000004</v>
      </c>
      <c r="O62" s="74">
        <f t="shared" si="28"/>
        <v>2.8233572601898282E-4</v>
      </c>
      <c r="Q62" s="10">
        <f>'[2]2017-18'!$M$58</f>
        <v>75.668000000000006</v>
      </c>
      <c r="R62" s="8" t="e">
        <f t="shared" si="29"/>
        <v>#DIV/0!</v>
      </c>
    </row>
    <row r="63" spans="1:18" x14ac:dyDescent="0.2">
      <c r="A63" s="77" t="s">
        <v>35</v>
      </c>
      <c r="B63" s="83" t="e">
        <f>+#REF!</f>
        <v>#REF!</v>
      </c>
      <c r="C63" s="72" t="e">
        <f t="shared" si="24"/>
        <v>#REF!</v>
      </c>
      <c r="D63" s="53"/>
      <c r="E63" s="83">
        <f>'[1]2014-15'!$N$60</f>
        <v>0</v>
      </c>
      <c r="F63" s="73">
        <f t="shared" si="25"/>
        <v>0</v>
      </c>
      <c r="G63" s="53"/>
      <c r="H63" s="83">
        <f>'[1]2015-16'!$L$60</f>
        <v>0</v>
      </c>
      <c r="I63" s="72">
        <f t="shared" si="26"/>
        <v>0</v>
      </c>
      <c r="J63" s="53"/>
      <c r="K63" s="83">
        <f>'[1]2016-17'!$L$60</f>
        <v>0</v>
      </c>
      <c r="L63" s="72">
        <f t="shared" si="27"/>
        <v>0</v>
      </c>
      <c r="M63" s="53"/>
      <c r="N63" s="83">
        <f>'[1]2017-18'!$L$60</f>
        <v>0</v>
      </c>
      <c r="O63" s="74">
        <f t="shared" si="28"/>
        <v>0</v>
      </c>
      <c r="Q63" s="10">
        <f>'[2]2017-18'!$M$59</f>
        <v>-0.40600000000000003</v>
      </c>
      <c r="R63" s="8" t="e">
        <f t="shared" si="29"/>
        <v>#DIV/0!</v>
      </c>
    </row>
    <row r="64" spans="1:18" x14ac:dyDescent="0.2">
      <c r="A64" s="77" t="s">
        <v>36</v>
      </c>
      <c r="B64" s="83" t="e">
        <f>+#REF!</f>
        <v>#REF!</v>
      </c>
      <c r="C64" s="72" t="e">
        <f t="shared" si="24"/>
        <v>#REF!</v>
      </c>
      <c r="D64" s="53"/>
      <c r="E64" s="83">
        <f>'[1]2014-15'!$N$61</f>
        <v>26.826000000000001</v>
      </c>
      <c r="F64" s="73">
        <f t="shared" si="25"/>
        <v>1.2884748503887906E-3</v>
      </c>
      <c r="G64" s="53"/>
      <c r="H64" s="83">
        <f>'[1]2015-16'!$L$61</f>
        <v>-323.17399999999998</v>
      </c>
      <c r="I64" s="72">
        <f t="shared" si="26"/>
        <v>-1.7699470791442493E-2</v>
      </c>
      <c r="J64" s="53"/>
      <c r="K64" s="83">
        <f>'[1]2016-17'!$L$61</f>
        <v>-323.17399999999998</v>
      </c>
      <c r="L64" s="72">
        <f t="shared" si="27"/>
        <v>-1.9210288983558428E-2</v>
      </c>
      <c r="M64" s="53"/>
      <c r="N64" s="83">
        <f>'[1]2017-18'!$L$61</f>
        <v>-323.17399999999998</v>
      </c>
      <c r="O64" s="74">
        <f t="shared" si="28"/>
        <v>-2.0439866917665486E-2</v>
      </c>
      <c r="Q64" s="10">
        <f>'[2]2017-18'!$M$60</f>
        <v>3.0129999999999999</v>
      </c>
      <c r="R64" s="8" t="e">
        <f t="shared" si="29"/>
        <v>#DIV/0!</v>
      </c>
    </row>
    <row r="65" spans="1:18" x14ac:dyDescent="0.2">
      <c r="A65" s="82"/>
      <c r="B65" s="83"/>
      <c r="C65" s="72"/>
      <c r="D65" s="53"/>
      <c r="E65" s="83"/>
      <c r="F65" s="73"/>
      <c r="G65" s="53"/>
      <c r="H65" s="83"/>
      <c r="I65" s="72"/>
      <c r="J65" s="53"/>
      <c r="K65" s="83"/>
      <c r="L65" s="72"/>
      <c r="M65" s="53"/>
      <c r="N65" s="83"/>
      <c r="O65" s="74"/>
      <c r="Q65" s="10"/>
      <c r="R65" s="8"/>
    </row>
    <row r="66" spans="1:18" s="44" customFormat="1" ht="15.75" x14ac:dyDescent="0.25">
      <c r="A66" s="61" t="s">
        <v>76</v>
      </c>
      <c r="B66" s="62" t="e">
        <f>+B68+B77+#REF!+B91</f>
        <v>#REF!</v>
      </c>
      <c r="C66" s="63" t="e">
        <f>+B66/$B$119</f>
        <v>#REF!</v>
      </c>
      <c r="D66" s="80"/>
      <c r="E66" s="62">
        <f>+E68+E75+E89+E101</f>
        <v>14139.264999999998</v>
      </c>
      <c r="F66" s="63">
        <f>+E66/$E$106</f>
        <v>0.6791205306598993</v>
      </c>
      <c r="G66" s="80"/>
      <c r="H66" s="62">
        <f>+H68+H75+H89+H101</f>
        <v>12843.265000000001</v>
      </c>
      <c r="I66" s="63">
        <f>+H66/$H$106</f>
        <v>0.70339505571071836</v>
      </c>
      <c r="J66" s="80"/>
      <c r="K66" s="62">
        <f>+K68+K75+K89+K101</f>
        <v>12470.264999999998</v>
      </c>
      <c r="L66" s="63">
        <f>+K66/$K$106</f>
        <v>0.74126444067763564</v>
      </c>
      <c r="M66" s="80"/>
      <c r="N66" s="62">
        <f>+N68+N75+N89+N101</f>
        <v>11930.264999999999</v>
      </c>
      <c r="O66" s="66">
        <f>+N66/$N$106</f>
        <v>0.75455645841708319</v>
      </c>
      <c r="P66" s="43"/>
      <c r="Q66" s="21">
        <f>+Q68+Q77+Q91+Q101</f>
        <v>12026.688999999998</v>
      </c>
      <c r="R66" s="27" t="e">
        <f>+Q66/#REF!</f>
        <v>#REF!</v>
      </c>
    </row>
    <row r="67" spans="1:18" x14ac:dyDescent="0.2">
      <c r="A67" s="51"/>
      <c r="B67" s="71"/>
      <c r="C67" s="53"/>
      <c r="D67" s="53"/>
      <c r="E67" s="71"/>
      <c r="F67" s="53"/>
      <c r="G67" s="53"/>
      <c r="H67" s="71"/>
      <c r="I67" s="53"/>
      <c r="J67" s="53"/>
      <c r="K67" s="71"/>
      <c r="L67" s="53"/>
      <c r="M67" s="53"/>
      <c r="N67" s="71"/>
      <c r="O67" s="54"/>
      <c r="Q67" s="7"/>
    </row>
    <row r="68" spans="1:18" x14ac:dyDescent="0.2">
      <c r="A68" s="55" t="s">
        <v>16</v>
      </c>
      <c r="B68" s="67" t="e">
        <f>+SUM(B69:B73)</f>
        <v>#REF!</v>
      </c>
      <c r="C68" s="68" t="e">
        <f t="shared" ref="C68:C73" si="30">+B68/$B$119</f>
        <v>#REF!</v>
      </c>
      <c r="D68" s="56"/>
      <c r="E68" s="67">
        <f>+SUM(E69:E73)</f>
        <v>2834.6319999999996</v>
      </c>
      <c r="F68" s="68">
        <f t="shared" ref="F68:F73" si="31">+E68/$E$106</f>
        <v>0.13614970707922455</v>
      </c>
      <c r="G68" s="56"/>
      <c r="H68" s="67">
        <f>+SUM(H69:H73)</f>
        <v>2751.6319999999996</v>
      </c>
      <c r="I68" s="68">
        <f t="shared" ref="I68:I73" si="32">+H68/$H$106</f>
        <v>0.15070033546262535</v>
      </c>
      <c r="J68" s="56"/>
      <c r="K68" s="67">
        <f>+SUM(K69:K73)</f>
        <v>2703.6319999999996</v>
      </c>
      <c r="L68" s="68">
        <f t="shared" ref="L68:L73" si="33">+K68/$K$106</f>
        <v>0.1607107998328951</v>
      </c>
      <c r="M68" s="56"/>
      <c r="N68" s="67">
        <f>+SUM(N69:N73)</f>
        <v>2703.6319999999996</v>
      </c>
      <c r="O68" s="69">
        <f t="shared" ref="O68:O73" si="34">+N68/$N$106</f>
        <v>0.17099729023480159</v>
      </c>
      <c r="P68" s="4"/>
      <c r="Q68" s="5">
        <f>+SUM(Q69:Q75)</f>
        <v>2745.2039999999997</v>
      </c>
      <c r="R68" s="6" t="e">
        <f>+Q68/#REF!</f>
        <v>#REF!</v>
      </c>
    </row>
    <row r="69" spans="1:18" x14ac:dyDescent="0.2">
      <c r="A69" s="70" t="s">
        <v>97</v>
      </c>
      <c r="B69" s="71" t="e">
        <f>+#REF!</f>
        <v>#REF!</v>
      </c>
      <c r="C69" s="72" t="e">
        <f t="shared" si="30"/>
        <v>#REF!</v>
      </c>
      <c r="D69" s="53"/>
      <c r="E69" s="71">
        <f>'[1]2014-15'!$N$66</f>
        <v>797.23</v>
      </c>
      <c r="F69" s="73">
        <f t="shared" si="31"/>
        <v>3.829161280009899E-2</v>
      </c>
      <c r="G69" s="53"/>
      <c r="H69" s="71">
        <f>'[1]2015-16'!$L$66</f>
        <v>735.23</v>
      </c>
      <c r="I69" s="72">
        <f t="shared" si="32"/>
        <v>4.0266797174253702E-2</v>
      </c>
      <c r="J69" s="53"/>
      <c r="K69" s="71">
        <f>'[1]2016-17'!$L$66</f>
        <v>690.23</v>
      </c>
      <c r="L69" s="72">
        <f t="shared" si="33"/>
        <v>4.1029036262575383E-2</v>
      </c>
      <c r="M69" s="53"/>
      <c r="N69" s="71">
        <f>'[1]2017-18'!$L$66</f>
        <v>690.23</v>
      </c>
      <c r="O69" s="74">
        <f t="shared" si="34"/>
        <v>4.3655149679677978E-2</v>
      </c>
      <c r="Q69" s="7">
        <f>'[2]2017-18'!$M$65</f>
        <v>768.82100000000003</v>
      </c>
      <c r="R69" s="8" t="e">
        <f t="shared" ref="R69:R75" si="35">+Q69/$Q$119</f>
        <v>#DIV/0!</v>
      </c>
    </row>
    <row r="70" spans="1:18" x14ac:dyDescent="0.2">
      <c r="A70" s="70" t="s">
        <v>17</v>
      </c>
      <c r="B70" s="71" t="e">
        <f>+#REF!</f>
        <v>#REF!</v>
      </c>
      <c r="C70" s="72" t="e">
        <f t="shared" si="30"/>
        <v>#REF!</v>
      </c>
      <c r="D70" s="53"/>
      <c r="E70" s="71">
        <f>'[1]2014-15'!$N$67</f>
        <v>607.91699999999992</v>
      </c>
      <c r="F70" s="73">
        <f t="shared" si="31"/>
        <v>2.9198753657787305E-2</v>
      </c>
      <c r="G70" s="53"/>
      <c r="H70" s="71">
        <f>'[1]2015-16'!$L$67</f>
        <v>607.91699999999992</v>
      </c>
      <c r="I70" s="72">
        <f t="shared" si="32"/>
        <v>3.3294167182760202E-2</v>
      </c>
      <c r="J70" s="53"/>
      <c r="K70" s="71">
        <f>'[1]2016-17'!$L$67</f>
        <v>607.91699999999992</v>
      </c>
      <c r="L70" s="72">
        <f t="shared" si="33"/>
        <v>3.6136141051006238E-2</v>
      </c>
      <c r="M70" s="53"/>
      <c r="N70" s="71">
        <f>'[1]2017-18'!$L$67</f>
        <v>607.91699999999992</v>
      </c>
      <c r="O70" s="74">
        <f t="shared" si="34"/>
        <v>3.8449078753199355E-2</v>
      </c>
      <c r="Q70" s="7">
        <f>'[2]2017-18'!$M$66</f>
        <v>581.33799999999997</v>
      </c>
      <c r="R70" s="8" t="e">
        <f t="shared" si="35"/>
        <v>#DIV/0!</v>
      </c>
    </row>
    <row r="71" spans="1:18" x14ac:dyDescent="0.2">
      <c r="A71" s="70" t="s">
        <v>98</v>
      </c>
      <c r="B71" s="71" t="e">
        <f>+#REF!</f>
        <v>#REF!</v>
      </c>
      <c r="C71" s="72" t="e">
        <f t="shared" si="30"/>
        <v>#REF!</v>
      </c>
      <c r="D71" s="53"/>
      <c r="E71" s="71">
        <f>'[1]2014-15'!$N$68</f>
        <v>1048.097</v>
      </c>
      <c r="F71" s="73">
        <f t="shared" si="31"/>
        <v>5.0340961204351754E-2</v>
      </c>
      <c r="G71" s="53"/>
      <c r="H71" s="71">
        <f>'[1]2015-16'!$L$68</f>
        <v>1027.097</v>
      </c>
      <c r="I71" s="72">
        <f t="shared" si="32"/>
        <v>5.625165808969227E-2</v>
      </c>
      <c r="J71" s="53"/>
      <c r="K71" s="71">
        <f>'[1]2016-17'!$L$68</f>
        <v>1024.097</v>
      </c>
      <c r="L71" s="72">
        <f t="shared" si="33"/>
        <v>6.0874944510372855E-2</v>
      </c>
      <c r="M71" s="53"/>
      <c r="N71" s="71">
        <f>'[1]2017-18'!$L$68</f>
        <v>1024.097</v>
      </c>
      <c r="O71" s="74">
        <f t="shared" si="34"/>
        <v>6.4771319446429707E-2</v>
      </c>
      <c r="Q71" s="7">
        <f>'[2]2017-18'!$M$67</f>
        <v>729.57100000000003</v>
      </c>
      <c r="R71" s="8" t="e">
        <f t="shared" si="35"/>
        <v>#DIV/0!</v>
      </c>
    </row>
    <row r="72" spans="1:18" x14ac:dyDescent="0.2">
      <c r="A72" s="70" t="s">
        <v>99</v>
      </c>
      <c r="B72" s="71" t="e">
        <f>+#REF!</f>
        <v>#REF!</v>
      </c>
      <c r="C72" s="72" t="e">
        <f t="shared" si="30"/>
        <v>#REF!</v>
      </c>
      <c r="D72" s="53"/>
      <c r="E72" s="71">
        <f>'[1]2014-15'!$N$69</f>
        <v>219.334</v>
      </c>
      <c r="F72" s="73">
        <f t="shared" si="31"/>
        <v>1.0534792471303026E-2</v>
      </c>
      <c r="G72" s="53"/>
      <c r="H72" s="71">
        <f>'[1]2015-16'!$L$69</f>
        <v>219.334</v>
      </c>
      <c r="I72" s="72">
        <f t="shared" si="32"/>
        <v>1.2012401141707712E-2</v>
      </c>
      <c r="J72" s="53"/>
      <c r="K72" s="71">
        <f>'[1]2016-17'!$L$69</f>
        <v>219.334</v>
      </c>
      <c r="L72" s="72">
        <f t="shared" si="33"/>
        <v>1.3037773842944684E-2</v>
      </c>
      <c r="M72" s="53"/>
      <c r="N72" s="71">
        <f>'[1]2017-18'!$L$69</f>
        <v>219.334</v>
      </c>
      <c r="O72" s="74">
        <f t="shared" si="34"/>
        <v>1.3872272430700621E-2</v>
      </c>
      <c r="Q72" s="7">
        <f>'[2]2017-18'!$M$68</f>
        <v>-351.267</v>
      </c>
      <c r="R72" s="8" t="e">
        <f t="shared" si="35"/>
        <v>#DIV/0!</v>
      </c>
    </row>
    <row r="73" spans="1:18" x14ac:dyDescent="0.2">
      <c r="A73" s="70" t="s">
        <v>100</v>
      </c>
      <c r="B73" s="71" t="e">
        <f>+#REF!</f>
        <v>#REF!</v>
      </c>
      <c r="C73" s="72" t="e">
        <f t="shared" si="30"/>
        <v>#REF!</v>
      </c>
      <c r="D73" s="53"/>
      <c r="E73" s="71">
        <f>'[1]2014-15'!$N$70</f>
        <v>162.054</v>
      </c>
      <c r="F73" s="73">
        <f t="shared" si="31"/>
        <v>7.7835869456834806E-3</v>
      </c>
      <c r="G73" s="53"/>
      <c r="H73" s="71">
        <f>'[1]2015-16'!$L$70</f>
        <v>162.054</v>
      </c>
      <c r="I73" s="72">
        <f t="shared" si="32"/>
        <v>8.875311874211483E-3</v>
      </c>
      <c r="J73" s="53"/>
      <c r="K73" s="71">
        <f>'[1]2016-17'!$L$70</f>
        <v>162.054</v>
      </c>
      <c r="L73" s="72">
        <f t="shared" si="33"/>
        <v>9.6329041659959595E-3</v>
      </c>
      <c r="M73" s="53"/>
      <c r="N73" s="71">
        <f>'[1]2017-18'!$L$70</f>
        <v>162.054</v>
      </c>
      <c r="O73" s="74">
        <f t="shared" si="34"/>
        <v>1.0249469924793959E-2</v>
      </c>
      <c r="Q73" s="7">
        <f>'[2]2017-18'!$M$69</f>
        <v>98.28</v>
      </c>
      <c r="R73" s="8" t="e">
        <f t="shared" si="35"/>
        <v>#DIV/0!</v>
      </c>
    </row>
    <row r="74" spans="1:18" x14ac:dyDescent="0.2">
      <c r="A74" s="51"/>
      <c r="B74" s="71"/>
      <c r="C74" s="72"/>
      <c r="D74" s="53"/>
      <c r="E74" s="71"/>
      <c r="F74" s="53"/>
      <c r="G74" s="53"/>
      <c r="H74" s="71"/>
      <c r="I74" s="53"/>
      <c r="J74" s="53"/>
      <c r="K74" s="71"/>
      <c r="L74" s="53"/>
      <c r="M74" s="53"/>
      <c r="N74" s="71"/>
      <c r="O74" s="54"/>
      <c r="Q74" s="7">
        <f>'[2]2017-18'!$M$70</f>
        <v>903.44799999999998</v>
      </c>
      <c r="R74" s="8" t="e">
        <f t="shared" si="35"/>
        <v>#DIV/0!</v>
      </c>
    </row>
    <row r="75" spans="1:18" x14ac:dyDescent="0.2">
      <c r="A75" s="55" t="s">
        <v>56</v>
      </c>
      <c r="B75" s="71"/>
      <c r="C75" s="72"/>
      <c r="D75" s="56"/>
      <c r="E75" s="67">
        <f>+SUM(E76:E87)</f>
        <v>2879.7709999999997</v>
      </c>
      <c r="F75" s="68">
        <f t="shared" ref="F75:F87" si="36">+E75/$E$106</f>
        <v>0.13831777038615437</v>
      </c>
      <c r="G75" s="56"/>
      <c r="H75" s="67">
        <f>+SUM(H76:H87)</f>
        <v>2457.7709999999997</v>
      </c>
      <c r="I75" s="68">
        <f t="shared" ref="I75:I87" si="37">+H75/$H$106</f>
        <v>0.13460626791311925</v>
      </c>
      <c r="J75" s="56"/>
      <c r="K75" s="67">
        <f>+SUM(K76:K87)</f>
        <v>2270.7709999999997</v>
      </c>
      <c r="L75" s="68">
        <f t="shared" ref="L75:L87" si="38">+K75/$K$106</f>
        <v>0.13498043507672014</v>
      </c>
      <c r="M75" s="56"/>
      <c r="N75" s="67">
        <f>+SUM(N76:N87)</f>
        <v>1880.771</v>
      </c>
      <c r="O75" s="69">
        <f t="shared" ref="O75:O87" si="39">+N75/$N$106</f>
        <v>0.11895359448038716</v>
      </c>
      <c r="Q75" s="7">
        <f>'[2]2017-18'!$M$71</f>
        <v>15.013</v>
      </c>
      <c r="R75" s="8" t="e">
        <f t="shared" si="35"/>
        <v>#DIV/0!</v>
      </c>
    </row>
    <row r="76" spans="1:18" x14ac:dyDescent="0.2">
      <c r="A76" s="84" t="s">
        <v>77</v>
      </c>
      <c r="B76" s="71"/>
      <c r="C76" s="53"/>
      <c r="D76" s="53"/>
      <c r="E76" s="83">
        <f>'[1]2014-15'!$N$73</f>
        <v>-2598.2999999999997</v>
      </c>
      <c r="F76" s="73">
        <f t="shared" si="36"/>
        <v>-0.12479848668326228</v>
      </c>
      <c r="G76" s="53"/>
      <c r="H76" s="83">
        <f>'[1]2015-16'!$L$73</f>
        <v>-2631.2999999999997</v>
      </c>
      <c r="I76" s="72">
        <f t="shared" si="37"/>
        <v>-0.14411003822560797</v>
      </c>
      <c r="J76" s="53"/>
      <c r="K76" s="83">
        <f>'[1]2016-17'!$L$73</f>
        <v>-2664.2999999999997</v>
      </c>
      <c r="L76" s="72">
        <f t="shared" si="38"/>
        <v>-0.15837280517273891</v>
      </c>
      <c r="M76" s="53"/>
      <c r="N76" s="83">
        <f>'[1]2017-18'!$L$73</f>
        <v>-2664.2999999999997</v>
      </c>
      <c r="O76" s="74">
        <f t="shared" si="39"/>
        <v>-0.16850964938001248</v>
      </c>
      <c r="Q76" s="7"/>
    </row>
    <row r="77" spans="1:18" x14ac:dyDescent="0.2">
      <c r="A77" s="84" t="s">
        <v>78</v>
      </c>
      <c r="B77" s="67" t="e">
        <f>+SUM(B78:B86)</f>
        <v>#REF!</v>
      </c>
      <c r="C77" s="68" t="e">
        <f t="shared" ref="C77:C86" si="40">+B77/$B$119</f>
        <v>#REF!</v>
      </c>
      <c r="D77" s="53"/>
      <c r="E77" s="83">
        <f>'[1]2014-15'!$N$74</f>
        <v>-66.34</v>
      </c>
      <c r="F77" s="73">
        <f t="shared" si="36"/>
        <v>-3.1863647794972178E-3</v>
      </c>
      <c r="G77" s="53"/>
      <c r="H77" s="83">
        <f>'[1]2015-16'!$L$74</f>
        <v>-66.34</v>
      </c>
      <c r="I77" s="72">
        <f t="shared" si="37"/>
        <v>-3.6332839037307922E-3</v>
      </c>
      <c r="J77" s="53"/>
      <c r="K77" s="83">
        <f>'[1]2016-17'!$L$74</f>
        <v>-66.34</v>
      </c>
      <c r="L77" s="72">
        <f t="shared" si="38"/>
        <v>-3.9434192452649855E-3</v>
      </c>
      <c r="M77" s="53"/>
      <c r="N77" s="83">
        <f>'[1]2017-18'!$L$74</f>
        <v>-66.34</v>
      </c>
      <c r="O77" s="74">
        <f t="shared" si="39"/>
        <v>-4.195822595004328E-3</v>
      </c>
      <c r="P77" s="4"/>
      <c r="Q77" s="5">
        <f>+SUM(Q78:Q89)</f>
        <v>2043.0319999999997</v>
      </c>
      <c r="R77" s="6" t="e">
        <f>+Q77/#REF!</f>
        <v>#REF!</v>
      </c>
    </row>
    <row r="78" spans="1:18" x14ac:dyDescent="0.2">
      <c r="A78" s="84" t="s">
        <v>57</v>
      </c>
      <c r="B78" s="83" t="e">
        <f>+#REF!</f>
        <v>#REF!</v>
      </c>
      <c r="C78" s="72" t="e">
        <f t="shared" si="40"/>
        <v>#REF!</v>
      </c>
      <c r="D78" s="53"/>
      <c r="E78" s="83">
        <f>'[1]2014-15'!$N$75</f>
        <v>-3634.576</v>
      </c>
      <c r="F78" s="73">
        <f t="shared" si="36"/>
        <v>-0.17457167553219596</v>
      </c>
      <c r="G78" s="53"/>
      <c r="H78" s="83">
        <f>'[1]2015-16'!$L$75</f>
        <v>-4100.576</v>
      </c>
      <c r="I78" s="72">
        <f t="shared" si="37"/>
        <v>-0.22457878771216155</v>
      </c>
      <c r="J78" s="53"/>
      <c r="K78" s="83">
        <f>'[1]2016-17'!$L$75</f>
        <v>-4280.576</v>
      </c>
      <c r="L78" s="72">
        <f t="shared" si="38"/>
        <v>-0.25444838376875806</v>
      </c>
      <c r="M78" s="53"/>
      <c r="N78" s="83">
        <f>'[1]2017-18'!$L$75</f>
        <v>-4690.576</v>
      </c>
      <c r="O78" s="74">
        <f t="shared" si="39"/>
        <v>-0.29666603503745881</v>
      </c>
      <c r="Q78" s="10">
        <f>'[2]2017-18'!$M$74</f>
        <v>-1478.5519999999999</v>
      </c>
      <c r="R78" s="8" t="e">
        <f t="shared" ref="R78:R89" si="41">+Q78/$Q$119</f>
        <v>#DIV/0!</v>
      </c>
    </row>
    <row r="79" spans="1:18" x14ac:dyDescent="0.2">
      <c r="A79" s="84" t="s">
        <v>58</v>
      </c>
      <c r="B79" s="83" t="e">
        <f>+#REF!</f>
        <v>#REF!</v>
      </c>
      <c r="C79" s="72" t="e">
        <f t="shared" si="40"/>
        <v>#REF!</v>
      </c>
      <c r="D79" s="53"/>
      <c r="E79" s="83">
        <f>'[1]2014-15'!$N$76</f>
        <v>3403.1309999999999</v>
      </c>
      <c r="F79" s="73">
        <f t="shared" si="36"/>
        <v>0.16345518176688492</v>
      </c>
      <c r="G79" s="53"/>
      <c r="H79" s="83">
        <f>'[1]2015-16'!$L$76</f>
        <v>3471.1309999999999</v>
      </c>
      <c r="I79" s="72">
        <f t="shared" si="37"/>
        <v>0.19010558320833537</v>
      </c>
      <c r="J79" s="53"/>
      <c r="K79" s="83">
        <f>'[1]2016-17'!$L$76</f>
        <v>3483.1309999999999</v>
      </c>
      <c r="L79" s="72">
        <f t="shared" si="38"/>
        <v>0.20704621373498752</v>
      </c>
      <c r="M79" s="53"/>
      <c r="N79" s="83">
        <f>'[1]2017-18'!$L$76</f>
        <v>3467.1309999999999</v>
      </c>
      <c r="O79" s="74">
        <f t="shared" si="39"/>
        <v>0.21928650270786779</v>
      </c>
      <c r="Q79" s="10">
        <f>'[2]2017-18'!$M$75</f>
        <v>-282.16699999999997</v>
      </c>
      <c r="R79" s="8" t="e">
        <f t="shared" si="41"/>
        <v>#DIV/0!</v>
      </c>
    </row>
    <row r="80" spans="1:18" x14ac:dyDescent="0.2">
      <c r="A80" s="84" t="s">
        <v>79</v>
      </c>
      <c r="B80" s="83" t="e">
        <f>+#REF!</f>
        <v>#REF!</v>
      </c>
      <c r="C80" s="72" t="e">
        <f t="shared" si="40"/>
        <v>#REF!</v>
      </c>
      <c r="D80" s="53"/>
      <c r="E80" s="83">
        <f>'[1]2014-15'!$N$77</f>
        <v>-1129.9979999999998</v>
      </c>
      <c r="F80" s="73">
        <f t="shared" si="36"/>
        <v>-5.4274733616254095E-2</v>
      </c>
      <c r="G80" s="53"/>
      <c r="H80" s="83">
        <f>'[1]2015-16'!$L$77</f>
        <v>-1161.9979999999998</v>
      </c>
      <c r="I80" s="72">
        <f t="shared" si="37"/>
        <v>-6.363986478093718E-2</v>
      </c>
      <c r="J80" s="53"/>
      <c r="K80" s="83">
        <f>'[1]2016-17'!$L$77</f>
        <v>-1296.9979999999998</v>
      </c>
      <c r="L80" s="72">
        <f t="shared" si="38"/>
        <v>-7.7096877815348117E-2</v>
      </c>
      <c r="M80" s="53"/>
      <c r="N80" s="83">
        <f>'[1]2017-18'!$L$77</f>
        <v>-1296.9979999999998</v>
      </c>
      <c r="O80" s="74">
        <f t="shared" si="39"/>
        <v>-8.2031557342107653E-2</v>
      </c>
      <c r="Q80" s="10">
        <f>'[2]2017-18'!$M$76</f>
        <v>-4093.0390000000002</v>
      </c>
      <c r="R80" s="8" t="e">
        <f t="shared" si="41"/>
        <v>#DIV/0!</v>
      </c>
    </row>
    <row r="81" spans="1:18" x14ac:dyDescent="0.2">
      <c r="A81" s="84" t="s">
        <v>18</v>
      </c>
      <c r="B81" s="83" t="e">
        <f>+#REF!</f>
        <v>#REF!</v>
      </c>
      <c r="C81" s="72" t="e">
        <f t="shared" si="40"/>
        <v>#REF!</v>
      </c>
      <c r="D81" s="53"/>
      <c r="E81" s="83">
        <f>'[1]2014-15'!$N$78</f>
        <v>-37.942000000000007</v>
      </c>
      <c r="F81" s="73">
        <f t="shared" si="36"/>
        <v>-1.8223854757866062E-3</v>
      </c>
      <c r="G81" s="53"/>
      <c r="H81" s="83">
        <f>'[1]2015-16'!$L$78</f>
        <v>-130.94200000000001</v>
      </c>
      <c r="I81" s="72">
        <f t="shared" si="37"/>
        <v>-7.1713816840867865E-3</v>
      </c>
      <c r="J81" s="53"/>
      <c r="K81" s="83">
        <f>'[1]2016-17'!$L$78</f>
        <v>-148.94200000000001</v>
      </c>
      <c r="L81" s="72">
        <f t="shared" si="38"/>
        <v>-8.8534933558676136E-3</v>
      </c>
      <c r="M81" s="53"/>
      <c r="N81" s="83">
        <f>'[1]2017-18'!$L$78</f>
        <v>-135.94200000000001</v>
      </c>
      <c r="O81" s="74">
        <f t="shared" si="39"/>
        <v>-8.5979577209839963E-3</v>
      </c>
      <c r="Q81" s="10">
        <f>'[2]2017-18'!$M$77</f>
        <v>3284.9459999999999</v>
      </c>
      <c r="R81" s="8" t="e">
        <f t="shared" si="41"/>
        <v>#DIV/0!</v>
      </c>
    </row>
    <row r="82" spans="1:18" x14ac:dyDescent="0.2">
      <c r="A82" s="84" t="s">
        <v>59</v>
      </c>
      <c r="B82" s="83" t="e">
        <f>+#REF!</f>
        <v>#REF!</v>
      </c>
      <c r="C82" s="72" t="e">
        <f t="shared" si="40"/>
        <v>#REF!</v>
      </c>
      <c r="D82" s="53"/>
      <c r="E82" s="83">
        <f>'[1]2014-15'!$N$79</f>
        <v>3858.3220000000001</v>
      </c>
      <c r="F82" s="73">
        <f t="shared" si="36"/>
        <v>0.1853183799933564</v>
      </c>
      <c r="G82" s="53"/>
      <c r="H82" s="83">
        <f>'[1]2015-16'!$L$79</f>
        <v>3834.3220000000001</v>
      </c>
      <c r="I82" s="72">
        <f t="shared" si="37"/>
        <v>0.20999668984505365</v>
      </c>
      <c r="J82" s="53"/>
      <c r="K82" s="83">
        <f>'[1]2016-17'!$L$79</f>
        <v>3836.3220000000001</v>
      </c>
      <c r="L82" s="72">
        <f t="shared" si="38"/>
        <v>0.22804078995829755</v>
      </c>
      <c r="M82" s="53"/>
      <c r="N82" s="83">
        <f>'[1]2017-18'!$L$79</f>
        <v>3838.3220000000001</v>
      </c>
      <c r="O82" s="74">
        <f t="shared" si="39"/>
        <v>0.24276331285050046</v>
      </c>
      <c r="Q82" s="10">
        <f>'[2]2017-18'!$M$78</f>
        <v>-1406.11</v>
      </c>
      <c r="R82" s="8" t="e">
        <f t="shared" si="41"/>
        <v>#DIV/0!</v>
      </c>
    </row>
    <row r="83" spans="1:18" x14ac:dyDescent="0.2">
      <c r="A83" s="84" t="s">
        <v>19</v>
      </c>
      <c r="B83" s="83" t="e">
        <f>+#REF!</f>
        <v>#REF!</v>
      </c>
      <c r="C83" s="72" t="e">
        <f t="shared" si="40"/>
        <v>#REF!</v>
      </c>
      <c r="D83" s="53"/>
      <c r="E83" s="83">
        <f>'[1]2014-15'!$N$80</f>
        <v>-83.108000000000033</v>
      </c>
      <c r="F83" s="73">
        <f t="shared" si="36"/>
        <v>-3.9917456149299799E-3</v>
      </c>
      <c r="G83" s="53"/>
      <c r="H83" s="83">
        <f>'[1]2015-16'!$L$80</f>
        <v>-43.108000000000033</v>
      </c>
      <c r="I83" s="72">
        <f t="shared" si="37"/>
        <v>-2.3609225583664018E-3</v>
      </c>
      <c r="J83" s="53"/>
      <c r="K83" s="83">
        <f>'[1]2016-17'!$L$80</f>
        <v>-1.1080000000000325</v>
      </c>
      <c r="L83" s="72">
        <f t="shared" si="38"/>
        <v>-6.586235338790672E-5</v>
      </c>
      <c r="M83" s="53"/>
      <c r="N83" s="83">
        <f>'[1]2017-18'!$L$80</f>
        <v>41.891999999999967</v>
      </c>
      <c r="O83" s="74">
        <f t="shared" si="39"/>
        <v>2.6495538159469574E-3</v>
      </c>
      <c r="Q83" s="10">
        <f>'[2]2017-18'!$M$79</f>
        <v>-210.434</v>
      </c>
      <c r="R83" s="8" t="e">
        <f t="shared" si="41"/>
        <v>#DIV/0!</v>
      </c>
    </row>
    <row r="84" spans="1:18" x14ac:dyDescent="0.2">
      <c r="A84" s="84" t="s">
        <v>60</v>
      </c>
      <c r="B84" s="71" t="e">
        <f>+#REF!</f>
        <v>#REF!</v>
      </c>
      <c r="C84" s="72" t="e">
        <f t="shared" si="40"/>
        <v>#REF!</v>
      </c>
      <c r="D84" s="53"/>
      <c r="E84" s="83">
        <f>'[1]2014-15'!$N$81</f>
        <v>-53.420999999999999</v>
      </c>
      <c r="F84" s="73">
        <f t="shared" si="36"/>
        <v>-2.5658545807283823E-3</v>
      </c>
      <c r="G84" s="53"/>
      <c r="H84" s="83">
        <f>'[1]2015-16'!$L$81</f>
        <v>-53.420999999999999</v>
      </c>
      <c r="I84" s="72">
        <f t="shared" si="37"/>
        <v>-2.9257410223274441E-3</v>
      </c>
      <c r="J84" s="53"/>
      <c r="K84" s="83">
        <f>'[1]2016-17'!$L$81</f>
        <v>-53.420999999999999</v>
      </c>
      <c r="L84" s="72">
        <f t="shared" si="38"/>
        <v>-3.1754808486780337E-3</v>
      </c>
      <c r="M84" s="53"/>
      <c r="N84" s="83">
        <f>'[1]2017-18'!$L$81</f>
        <v>-53.420999999999999</v>
      </c>
      <c r="O84" s="74">
        <f t="shared" si="39"/>
        <v>-3.3787313664113078E-3</v>
      </c>
      <c r="Q84" s="10">
        <f>'[2]2017-18'!$M$80</f>
        <v>4065.1679999999997</v>
      </c>
      <c r="R84" s="8" t="e">
        <f t="shared" si="41"/>
        <v>#DIV/0!</v>
      </c>
    </row>
    <row r="85" spans="1:18" x14ac:dyDescent="0.2">
      <c r="A85" s="84" t="s">
        <v>80</v>
      </c>
      <c r="B85" s="71" t="e">
        <f>+#REF!</f>
        <v>#REF!</v>
      </c>
      <c r="C85" s="72" t="e">
        <f t="shared" si="40"/>
        <v>#REF!</v>
      </c>
      <c r="D85" s="53"/>
      <c r="E85" s="83">
        <f>'[1]2014-15'!$N$82</f>
        <v>-218.92099999999999</v>
      </c>
      <c r="F85" s="73">
        <f t="shared" si="36"/>
        <v>-1.0514955741518095E-2</v>
      </c>
      <c r="G85" s="53"/>
      <c r="H85" s="83">
        <f>'[1]2015-16'!$L$82</f>
        <v>-218.92099999999999</v>
      </c>
      <c r="I85" s="72">
        <f t="shared" si="37"/>
        <v>-1.1989782114691721E-2</v>
      </c>
      <c r="J85" s="53"/>
      <c r="K85" s="83">
        <f>'[1]2016-17'!$L$82</f>
        <v>-218.92099999999999</v>
      </c>
      <c r="L85" s="72">
        <f t="shared" si="38"/>
        <v>-1.3013224066817241E-2</v>
      </c>
      <c r="M85" s="53"/>
      <c r="N85" s="83">
        <f>'[1]2017-18'!$L$82</f>
        <v>-218.92099999999999</v>
      </c>
      <c r="O85" s="74">
        <f t="shared" si="39"/>
        <v>-1.3846151316263827E-2</v>
      </c>
      <c r="Q85" s="10">
        <f>'[2]2017-18'!$M$81</f>
        <v>294.59699999999998</v>
      </c>
      <c r="R85" s="8" t="e">
        <f t="shared" si="41"/>
        <v>#DIV/0!</v>
      </c>
    </row>
    <row r="86" spans="1:18" x14ac:dyDescent="0.2">
      <c r="A86" s="84" t="s">
        <v>61</v>
      </c>
      <c r="B86" s="71" t="e">
        <f>+#REF!</f>
        <v>#REF!</v>
      </c>
      <c r="C86" s="72" t="e">
        <f t="shared" si="40"/>
        <v>#REF!</v>
      </c>
      <c r="D86" s="53"/>
      <c r="E86" s="83">
        <f>'[1]2014-15'!$N$83</f>
        <v>2333.6690000000003</v>
      </c>
      <c r="F86" s="73">
        <f t="shared" si="36"/>
        <v>0.1120880420350391</v>
      </c>
      <c r="G86" s="53"/>
      <c r="H86" s="83">
        <f>'[1]2015-16'!$L$83</f>
        <v>2333.6690000000003</v>
      </c>
      <c r="I86" s="72">
        <f t="shared" si="37"/>
        <v>0.12780949674910363</v>
      </c>
      <c r="J86" s="53"/>
      <c r="K86" s="83">
        <f>'[1]2016-17'!$L$83</f>
        <v>2333.6690000000003</v>
      </c>
      <c r="L86" s="72">
        <f t="shared" si="38"/>
        <v>0.13871925304007077</v>
      </c>
      <c r="M86" s="53"/>
      <c r="N86" s="83">
        <f>'[1]2017-18'!$L$83</f>
        <v>2183.6690000000003</v>
      </c>
      <c r="O86" s="74">
        <f t="shared" si="39"/>
        <v>0.13811106014788221</v>
      </c>
      <c r="Q86" s="10">
        <f>'[2]2017-18'!$M$82</f>
        <v>-58.720999999999997</v>
      </c>
      <c r="R86" s="8" t="e">
        <f t="shared" si="41"/>
        <v>#DIV/0!</v>
      </c>
    </row>
    <row r="87" spans="1:18" x14ac:dyDescent="0.2">
      <c r="A87" s="84" t="s">
        <v>88</v>
      </c>
      <c r="B87" s="71"/>
      <c r="C87" s="72"/>
      <c r="D87" s="53"/>
      <c r="E87" s="83">
        <f>'[1]2014-15'!$N$84</f>
        <v>1107.2550000000001</v>
      </c>
      <c r="F87" s="73">
        <f t="shared" si="36"/>
        <v>5.3182368615046612E-2</v>
      </c>
      <c r="G87" s="53"/>
      <c r="H87" s="83">
        <f>'[1]2015-16'!$L$84</f>
        <v>1225.2550000000001</v>
      </c>
      <c r="I87" s="72">
        <f t="shared" si="37"/>
        <v>6.7104300112536514E-2</v>
      </c>
      <c r="J87" s="53"/>
      <c r="K87" s="83">
        <f>'[1]2016-17'!$L$84</f>
        <v>1348.2550000000001</v>
      </c>
      <c r="L87" s="72">
        <f t="shared" si="38"/>
        <v>8.0143724970225247E-2</v>
      </c>
      <c r="M87" s="53"/>
      <c r="N87" s="83">
        <f>'[1]2017-18'!$L$84</f>
        <v>1476.2550000000001</v>
      </c>
      <c r="O87" s="74">
        <f t="shared" si="39"/>
        <v>9.3369069716432218E-2</v>
      </c>
      <c r="Q87" s="10">
        <f>'[2]2017-18'!$M$83</f>
        <v>-206.101</v>
      </c>
      <c r="R87" s="8" t="e">
        <f t="shared" si="41"/>
        <v>#DIV/0!</v>
      </c>
    </row>
    <row r="88" spans="1:18" x14ac:dyDescent="0.2">
      <c r="A88" s="51"/>
      <c r="B88" s="71"/>
      <c r="C88" s="72"/>
      <c r="D88" s="53"/>
      <c r="E88" s="71"/>
      <c r="F88" s="53"/>
      <c r="G88" s="53"/>
      <c r="H88" s="71"/>
      <c r="I88" s="53"/>
      <c r="J88" s="53"/>
      <c r="K88" s="71"/>
      <c r="L88" s="53"/>
      <c r="M88" s="53"/>
      <c r="N88" s="71"/>
      <c r="O88" s="54"/>
      <c r="Q88" s="10">
        <f>'[2]2017-18'!$M$84</f>
        <v>1941.7779999999998</v>
      </c>
      <c r="R88" s="8" t="e">
        <f t="shared" si="41"/>
        <v>#DIV/0!</v>
      </c>
    </row>
    <row r="89" spans="1:18" x14ac:dyDescent="0.2">
      <c r="A89" s="75" t="s">
        <v>101</v>
      </c>
      <c r="B89" s="71"/>
      <c r="C89" s="72"/>
      <c r="D89" s="56"/>
      <c r="E89" s="67">
        <f>+SUM(E90:E99)</f>
        <v>7953.6759999999995</v>
      </c>
      <c r="F89" s="68">
        <f t="shared" ref="F89:F99" si="42">+E89/$E$106</f>
        <v>0.3820216019585817</v>
      </c>
      <c r="G89" s="56"/>
      <c r="H89" s="67">
        <f>+SUM(H90:H99)</f>
        <v>7362.6760000000013</v>
      </c>
      <c r="I89" s="68">
        <f t="shared" ref="I89:I99" si="43">+H89/$H$106</f>
        <v>0.40323624056655138</v>
      </c>
      <c r="J89" s="56"/>
      <c r="K89" s="67">
        <f>+SUM(K90:K99)</f>
        <v>7155.6759999999995</v>
      </c>
      <c r="L89" s="68">
        <f t="shared" ref="L89:L99" si="44">+K89/$K$106</f>
        <v>0.42535168000121742</v>
      </c>
      <c r="M89" s="56"/>
      <c r="N89" s="67">
        <f>+SUM(N90:N99)</f>
        <v>7005.6760000000004</v>
      </c>
      <c r="O89" s="69">
        <f t="shared" ref="O89:O99" si="45">+N89/$N$106</f>
        <v>0.44308974455953481</v>
      </c>
      <c r="Q89" s="10">
        <f>'[2]2017-18'!$M$85</f>
        <v>191.667</v>
      </c>
      <c r="R89" s="8" t="e">
        <f t="shared" si="41"/>
        <v>#DIV/0!</v>
      </c>
    </row>
    <row r="90" spans="1:18" x14ac:dyDescent="0.2">
      <c r="A90" s="76" t="s">
        <v>22</v>
      </c>
      <c r="B90" s="85"/>
      <c r="C90" s="86"/>
      <c r="D90" s="53"/>
      <c r="E90" s="71">
        <f>'[1]2014-15'!$N$87</f>
        <v>2061.77</v>
      </c>
      <c r="F90" s="73">
        <f t="shared" si="42"/>
        <v>9.9028509367259251E-2</v>
      </c>
      <c r="G90" s="53"/>
      <c r="H90" s="71">
        <f>'[1]2015-16'!$L$87</f>
        <v>1562.77</v>
      </c>
      <c r="I90" s="72">
        <f t="shared" si="43"/>
        <v>8.5589193340870812E-2</v>
      </c>
      <c r="J90" s="53"/>
      <c r="K90" s="71">
        <f>'[1]2016-17'!$L$87</f>
        <v>1452.77</v>
      </c>
      <c r="L90" s="72">
        <f t="shared" si="44"/>
        <v>8.6356363836955261E-2</v>
      </c>
      <c r="M90" s="53"/>
      <c r="N90" s="71">
        <f>'[1]2017-18'!$L$87</f>
        <v>1302.77</v>
      </c>
      <c r="O90" s="74">
        <f t="shared" si="45"/>
        <v>8.2396620471718238E-2</v>
      </c>
      <c r="Q90" s="7"/>
    </row>
    <row r="91" spans="1:18" x14ac:dyDescent="0.2">
      <c r="A91" s="76" t="s">
        <v>62</v>
      </c>
      <c r="B91" s="67" t="e">
        <f>+SUM(B92:B98)</f>
        <v>#REF!</v>
      </c>
      <c r="C91" s="68" t="e">
        <f t="shared" ref="C91:C98" si="46">+B91/$B$119</f>
        <v>#REF!</v>
      </c>
      <c r="D91" s="53"/>
      <c r="E91" s="71">
        <f>'[1]2014-15'!$N$88</f>
        <v>90.759999999999991</v>
      </c>
      <c r="F91" s="73">
        <f t="shared" si="42"/>
        <v>4.3592774704125335E-3</v>
      </c>
      <c r="G91" s="53"/>
      <c r="H91" s="71">
        <f>'[1]2015-16'!$L$88</f>
        <v>90.759999999999991</v>
      </c>
      <c r="I91" s="72">
        <f t="shared" si="43"/>
        <v>4.9707091815285901E-3</v>
      </c>
      <c r="J91" s="53"/>
      <c r="K91" s="71">
        <f>'[1]2016-17'!$L$88</f>
        <v>90.759999999999991</v>
      </c>
      <c r="L91" s="72">
        <f t="shared" si="44"/>
        <v>5.3950064923160993E-3</v>
      </c>
      <c r="M91" s="53"/>
      <c r="N91" s="71">
        <f>'[1]2017-18'!$L$88</f>
        <v>90.759999999999991</v>
      </c>
      <c r="O91" s="74">
        <f t="shared" si="45"/>
        <v>5.7403204510490307E-3</v>
      </c>
      <c r="P91" s="4"/>
      <c r="Q91" s="5">
        <f>+SUM(Q92:Q99)</f>
        <v>4542.7250000000004</v>
      </c>
      <c r="R91" s="6" t="e">
        <f>+Q91/#REF!</f>
        <v>#REF!</v>
      </c>
    </row>
    <row r="92" spans="1:18" x14ac:dyDescent="0.2">
      <c r="A92" s="76" t="s">
        <v>23</v>
      </c>
      <c r="B92" s="71" t="e">
        <f>+#REF!</f>
        <v>#REF!</v>
      </c>
      <c r="C92" s="72" t="e">
        <f t="shared" si="46"/>
        <v>#REF!</v>
      </c>
      <c r="D92" s="53"/>
      <c r="E92" s="71">
        <f>'[1]2014-15'!$N$89</f>
        <v>212.06800000000001</v>
      </c>
      <c r="F92" s="73">
        <f t="shared" si="42"/>
        <v>1.018580051339186E-2</v>
      </c>
      <c r="G92" s="53"/>
      <c r="H92" s="71">
        <f>'[1]2015-16'!$L$89</f>
        <v>212.06800000000001</v>
      </c>
      <c r="I92" s="72">
        <f t="shared" si="43"/>
        <v>1.1614459615561979E-2</v>
      </c>
      <c r="J92" s="53"/>
      <c r="K92" s="71">
        <f>'[1]2016-17'!$L$89</f>
        <v>209.06800000000001</v>
      </c>
      <c r="L92" s="72">
        <f t="shared" si="44"/>
        <v>1.2427536550634007E-2</v>
      </c>
      <c r="M92" s="53"/>
      <c r="N92" s="71">
        <f>'[1]2017-18'!$L$89</f>
        <v>209.06800000000001</v>
      </c>
      <c r="O92" s="74">
        <f t="shared" si="45"/>
        <v>1.3222976157557503E-2</v>
      </c>
      <c r="Q92" s="7">
        <f>'[2]2017-18'!$M$88</f>
        <v>1769.6959999999999</v>
      </c>
      <c r="R92" s="8" t="e">
        <f t="shared" ref="R92:R99" si="47">+Q92/$Q$119</f>
        <v>#DIV/0!</v>
      </c>
    </row>
    <row r="93" spans="1:18" x14ac:dyDescent="0.2">
      <c r="A93" s="76" t="s">
        <v>24</v>
      </c>
      <c r="B93" s="71" t="e">
        <f>+#REF!</f>
        <v>#REF!</v>
      </c>
      <c r="C93" s="72" t="e">
        <f t="shared" si="46"/>
        <v>#REF!</v>
      </c>
      <c r="D93" s="53"/>
      <c r="E93" s="71">
        <f>'[1]2014-15'!$N$90</f>
        <v>24.669</v>
      </c>
      <c r="F93" s="73">
        <f t="shared" si="42"/>
        <v>1.1848723657735434E-3</v>
      </c>
      <c r="G93" s="53"/>
      <c r="H93" s="71">
        <f>'[1]2015-16'!$L$90</f>
        <v>24.669</v>
      </c>
      <c r="I93" s="72">
        <f t="shared" si="43"/>
        <v>1.3510624151512648E-3</v>
      </c>
      <c r="J93" s="53"/>
      <c r="K93" s="71">
        <f>'[1]2016-17'!$L$90</f>
        <v>24.669</v>
      </c>
      <c r="L93" s="72">
        <f t="shared" si="44"/>
        <v>1.4663884437962303E-3</v>
      </c>
      <c r="M93" s="53"/>
      <c r="N93" s="71">
        <f>'[1]2017-18'!$L$90</f>
        <v>24.669</v>
      </c>
      <c r="O93" s="74">
        <f t="shared" si="45"/>
        <v>1.5602464214073222E-3</v>
      </c>
      <c r="Q93" s="7">
        <f>'[2]2017-18'!$M$89</f>
        <v>92.558000000000007</v>
      </c>
      <c r="R93" s="8" t="e">
        <f t="shared" si="47"/>
        <v>#DIV/0!</v>
      </c>
    </row>
    <row r="94" spans="1:18" x14ac:dyDescent="0.2">
      <c r="A94" s="76" t="s">
        <v>25</v>
      </c>
      <c r="B94" s="71" t="e">
        <f>+#REF!</f>
        <v>#REF!</v>
      </c>
      <c r="C94" s="72" t="e">
        <f t="shared" si="46"/>
        <v>#REF!</v>
      </c>
      <c r="D94" s="53"/>
      <c r="E94" s="71">
        <f>'[1]2014-15'!$N$91</f>
        <v>69.643000000000001</v>
      </c>
      <c r="F94" s="73">
        <f t="shared" si="42"/>
        <v>3.3450105869539453E-3</v>
      </c>
      <c r="G94" s="53"/>
      <c r="H94" s="71">
        <f>'[1]2015-16'!$L$91</f>
        <v>69.643000000000001</v>
      </c>
      <c r="I94" s="72">
        <f t="shared" si="43"/>
        <v>3.8141813522388239E-3</v>
      </c>
      <c r="J94" s="53"/>
      <c r="K94" s="71">
        <f>'[1]2016-17'!$L$91</f>
        <v>69.643000000000001</v>
      </c>
      <c r="L94" s="72">
        <f t="shared" si="44"/>
        <v>4.1397580117273044E-3</v>
      </c>
      <c r="M94" s="53"/>
      <c r="N94" s="71">
        <f>'[1]2017-18'!$L$91</f>
        <v>69.643000000000001</v>
      </c>
      <c r="O94" s="74">
        <f t="shared" si="45"/>
        <v>4.4047282632482115E-3</v>
      </c>
      <c r="Q94" s="7">
        <f>'[2]2017-18'!$M$90</f>
        <v>147.40899999999999</v>
      </c>
      <c r="R94" s="8" t="e">
        <f t="shared" si="47"/>
        <v>#DIV/0!</v>
      </c>
    </row>
    <row r="95" spans="1:18" x14ac:dyDescent="0.2">
      <c r="A95" s="76" t="s">
        <v>26</v>
      </c>
      <c r="B95" s="71" t="e">
        <f>+#REF!</f>
        <v>#REF!</v>
      </c>
      <c r="C95" s="72" t="e">
        <f t="shared" si="46"/>
        <v>#REF!</v>
      </c>
      <c r="D95" s="53"/>
      <c r="E95" s="71">
        <f>'[1]2014-15'!$N$92</f>
        <v>145.51999999999998</v>
      </c>
      <c r="F95" s="73">
        <f t="shared" si="42"/>
        <v>6.9894453227680895E-3</v>
      </c>
      <c r="G95" s="53"/>
      <c r="H95" s="71">
        <f>'[1]2015-16'!$L$92</f>
        <v>145.51999999999998</v>
      </c>
      <c r="I95" s="72">
        <f t="shared" si="43"/>
        <v>7.9697840468933492E-3</v>
      </c>
      <c r="J95" s="53"/>
      <c r="K95" s="71">
        <f>'[1]2016-17'!$L$92</f>
        <v>145.51999999999998</v>
      </c>
      <c r="L95" s="72">
        <f t="shared" si="44"/>
        <v>8.6500809250973851E-3</v>
      </c>
      <c r="M95" s="53"/>
      <c r="N95" s="71">
        <f>'[1]2017-18'!$L$92</f>
        <v>145.51999999999998</v>
      </c>
      <c r="O95" s="74">
        <f t="shared" si="45"/>
        <v>9.2037398858159421E-3</v>
      </c>
      <c r="Q95" s="7">
        <f>'[2]2017-18'!$M$91</f>
        <v>14.930999999999999</v>
      </c>
      <c r="R95" s="8" t="e">
        <f t="shared" si="47"/>
        <v>#DIV/0!</v>
      </c>
    </row>
    <row r="96" spans="1:18" x14ac:dyDescent="0.2">
      <c r="A96" s="76" t="s">
        <v>27</v>
      </c>
      <c r="B96" s="71" t="e">
        <f>+#REF!</f>
        <v>#REF!</v>
      </c>
      <c r="C96" s="72" t="e">
        <f t="shared" si="46"/>
        <v>#REF!</v>
      </c>
      <c r="D96" s="53"/>
      <c r="E96" s="71">
        <f>'[1]2014-15'!$N$93</f>
        <v>1814.5049999999999</v>
      </c>
      <c r="F96" s="73">
        <f t="shared" si="42"/>
        <v>8.7152167986457627E-2</v>
      </c>
      <c r="G96" s="53"/>
      <c r="H96" s="71">
        <f>'[1]2015-16'!$L$93</f>
        <v>1752.5049999999999</v>
      </c>
      <c r="I96" s="72">
        <f t="shared" si="43"/>
        <v>9.5980527701352597E-2</v>
      </c>
      <c r="J96" s="53"/>
      <c r="K96" s="71">
        <f>'[1]2016-17'!$L$93</f>
        <v>1683.5049999999999</v>
      </c>
      <c r="L96" s="72">
        <f t="shared" si="44"/>
        <v>0.10007184227464318</v>
      </c>
      <c r="M96" s="53"/>
      <c r="N96" s="71">
        <f>'[1]2017-18'!$L$93</f>
        <v>1683.5049999999999</v>
      </c>
      <c r="O96" s="74">
        <f t="shared" si="45"/>
        <v>0.10647706237266746</v>
      </c>
      <c r="Q96" s="7">
        <f>'[2]2017-18'!$M$92</f>
        <v>75.051000000000002</v>
      </c>
      <c r="R96" s="8" t="e">
        <f t="shared" si="47"/>
        <v>#DIV/0!</v>
      </c>
    </row>
    <row r="97" spans="1:18" x14ac:dyDescent="0.2">
      <c r="A97" s="76" t="s">
        <v>81</v>
      </c>
      <c r="B97" s="71" t="e">
        <f>+#REF!</f>
        <v>#REF!</v>
      </c>
      <c r="C97" s="72" t="e">
        <f t="shared" si="46"/>
        <v>#REF!</v>
      </c>
      <c r="D97" s="53"/>
      <c r="E97" s="71">
        <f>'[1]2014-15'!$N$94</f>
        <v>443.52699999999999</v>
      </c>
      <c r="F97" s="73">
        <f t="shared" si="42"/>
        <v>2.130296671022102E-2</v>
      </c>
      <c r="G97" s="53"/>
      <c r="H97" s="71">
        <f>'[1]2015-16'!$L$94</f>
        <v>443.52699999999999</v>
      </c>
      <c r="I97" s="72">
        <f t="shared" si="43"/>
        <v>2.4290918148477645E-2</v>
      </c>
      <c r="J97" s="53"/>
      <c r="K97" s="71">
        <f>'[1]2016-17'!$L$94</f>
        <v>443.52699999999999</v>
      </c>
      <c r="L97" s="72">
        <f t="shared" si="44"/>
        <v>2.6364379071369355E-2</v>
      </c>
      <c r="M97" s="53"/>
      <c r="N97" s="71">
        <f>'[1]2017-18'!$L$94</f>
        <v>443.52699999999999</v>
      </c>
      <c r="O97" s="74">
        <f t="shared" si="45"/>
        <v>2.8051863251348872E-2</v>
      </c>
      <c r="Q97" s="7">
        <f>'[2]2017-18'!$M$93</f>
        <v>144.179</v>
      </c>
      <c r="R97" s="8" t="e">
        <f t="shared" si="47"/>
        <v>#DIV/0!</v>
      </c>
    </row>
    <row r="98" spans="1:18" x14ac:dyDescent="0.2">
      <c r="A98" s="77" t="s">
        <v>52</v>
      </c>
      <c r="B98" s="71" t="e">
        <f>+#REF!</f>
        <v>#REF!</v>
      </c>
      <c r="C98" s="72" t="e">
        <f t="shared" si="46"/>
        <v>#REF!</v>
      </c>
      <c r="D98" s="53"/>
      <c r="E98" s="71">
        <f>'[1]2014-15'!$N$95</f>
        <v>2698.6610000000005</v>
      </c>
      <c r="F98" s="73">
        <f t="shared" si="42"/>
        <v>0.12961890808264612</v>
      </c>
      <c r="G98" s="53"/>
      <c r="H98" s="71">
        <f>'[1]2015-16'!$L$95</f>
        <v>2673.6610000000005</v>
      </c>
      <c r="I98" s="72">
        <f t="shared" si="43"/>
        <v>0.14643004937191401</v>
      </c>
      <c r="J98" s="53"/>
      <c r="K98" s="71">
        <f>'[1]2016-17'!$L$95</f>
        <v>2648.6610000000005</v>
      </c>
      <c r="L98" s="72">
        <f t="shared" si="44"/>
        <v>0.15744318302054269</v>
      </c>
      <c r="M98" s="53"/>
      <c r="N98" s="71">
        <f>'[1]2017-18'!$L$95</f>
        <v>2648.6610000000005</v>
      </c>
      <c r="O98" s="74">
        <f t="shared" si="45"/>
        <v>0.16752052563018932</v>
      </c>
      <c r="Q98" s="7">
        <f>'[2]2017-18'!$M$94</f>
        <v>1871.1419999999998</v>
      </c>
      <c r="R98" s="8" t="e">
        <f t="shared" si="47"/>
        <v>#DIV/0!</v>
      </c>
    </row>
    <row r="99" spans="1:18" x14ac:dyDescent="0.2">
      <c r="A99" s="77" t="s">
        <v>102</v>
      </c>
      <c r="B99" s="71"/>
      <c r="C99" s="53"/>
      <c r="D99" s="53"/>
      <c r="E99" s="71">
        <f>'[1]2014-15'!$N$96</f>
        <v>392.553</v>
      </c>
      <c r="F99" s="73">
        <f t="shared" si="42"/>
        <v>1.8854643552697788E-2</v>
      </c>
      <c r="G99" s="53"/>
      <c r="H99" s="71">
        <f>'[1]2015-16'!$L$96</f>
        <v>387.553</v>
      </c>
      <c r="I99" s="72">
        <f t="shared" si="43"/>
        <v>2.1225355392562251E-2</v>
      </c>
      <c r="J99" s="53"/>
      <c r="K99" s="71">
        <f>'[1]2016-17'!$L$96</f>
        <v>387.553</v>
      </c>
      <c r="L99" s="72">
        <f t="shared" si="44"/>
        <v>2.3037141374135976E-2</v>
      </c>
      <c r="M99" s="53"/>
      <c r="N99" s="71">
        <f>'[1]2017-18'!$L$96</f>
        <v>387.553</v>
      </c>
      <c r="O99" s="74">
        <f t="shared" si="45"/>
        <v>2.4511661654532894E-2</v>
      </c>
      <c r="Q99" s="7">
        <f>'[2]2017-18'!$M$95</f>
        <v>427.75900000000001</v>
      </c>
      <c r="R99" s="8" t="e">
        <f t="shared" si="47"/>
        <v>#DIV/0!</v>
      </c>
    </row>
    <row r="100" spans="1:18" x14ac:dyDescent="0.2">
      <c r="A100" s="75"/>
      <c r="B100" s="71"/>
      <c r="C100" s="53"/>
      <c r="D100" s="53"/>
      <c r="E100" s="71"/>
      <c r="F100" s="72"/>
      <c r="G100" s="53"/>
      <c r="H100" s="71"/>
      <c r="I100" s="72"/>
      <c r="J100" s="53"/>
      <c r="K100" s="71"/>
      <c r="L100" s="72"/>
      <c r="M100" s="53"/>
      <c r="N100" s="71"/>
      <c r="O100" s="74"/>
      <c r="Q100" s="7"/>
      <c r="R100" s="8"/>
    </row>
    <row r="101" spans="1:18" x14ac:dyDescent="0.2">
      <c r="A101" s="55" t="s">
        <v>63</v>
      </c>
      <c r="B101" s="71"/>
      <c r="C101" s="53"/>
      <c r="D101" s="53"/>
      <c r="E101" s="67">
        <f>+SUM(E102:E104)</f>
        <v>471.18599999999998</v>
      </c>
      <c r="F101" s="68">
        <f>+E101/$E$106</f>
        <v>2.2631451235938741E-2</v>
      </c>
      <c r="G101" s="56"/>
      <c r="H101" s="67">
        <f>+SUM(H102:H104)</f>
        <v>271.18600000000004</v>
      </c>
      <c r="I101" s="68">
        <f>+H101/$H$106</f>
        <v>1.4852211768422351E-2</v>
      </c>
      <c r="J101" s="56"/>
      <c r="K101" s="67">
        <f>+SUM(K102:K104)</f>
        <v>340.18600000000004</v>
      </c>
      <c r="L101" s="68">
        <f>+K101/$K$106</f>
        <v>2.0221525766803049E-2</v>
      </c>
      <c r="M101" s="56"/>
      <c r="N101" s="67">
        <f>+SUM(N102:N104)</f>
        <v>340.18600000000004</v>
      </c>
      <c r="O101" s="69">
        <f>+N101/$N$106</f>
        <v>2.1515829142359697E-2</v>
      </c>
      <c r="P101" s="4"/>
      <c r="Q101" s="5">
        <f>+SUM(Q102:Q104)</f>
        <v>2695.7280000000001</v>
      </c>
      <c r="R101" s="6" t="e">
        <f>+Q101/#REF!</f>
        <v>#REF!</v>
      </c>
    </row>
    <row r="102" spans="1:18" x14ac:dyDescent="0.2">
      <c r="A102" s="82" t="s">
        <v>64</v>
      </c>
      <c r="B102" s="71"/>
      <c r="C102" s="53"/>
      <c r="D102" s="53"/>
      <c r="E102" s="71">
        <f>'[1]2014-15'!$N$99</f>
        <v>-16.736999999999995</v>
      </c>
      <c r="F102" s="73">
        <f>+E102/$E$106</f>
        <v>-8.0389187992832253E-4</v>
      </c>
      <c r="G102" s="53"/>
      <c r="H102" s="71">
        <f>'[1]2015-16'!$L$99</f>
        <v>-28.736999999999995</v>
      </c>
      <c r="I102" s="72">
        <f>+H102/$H$106</f>
        <v>-1.5738570928777774E-3</v>
      </c>
      <c r="J102" s="53"/>
      <c r="K102" s="71">
        <f>'[1]2016-17'!$L$99</f>
        <v>-36.736999999999995</v>
      </c>
      <c r="L102" s="72">
        <f>+K102/$K$106</f>
        <v>-2.1837412241980667E-3</v>
      </c>
      <c r="M102" s="53"/>
      <c r="N102" s="71">
        <f>'[1]2017-18'!$L$99</f>
        <v>-36.736999999999995</v>
      </c>
      <c r="O102" s="74">
        <f>+N102/$N$106</f>
        <v>-2.32351423986545E-3</v>
      </c>
      <c r="Q102" s="7">
        <f>'[2]2017-18'!$M$98</f>
        <v>210.31200000000001</v>
      </c>
      <c r="R102" s="8" t="e">
        <f>+Q102/$Q$119</f>
        <v>#DIV/0!</v>
      </c>
    </row>
    <row r="103" spans="1:18" x14ac:dyDescent="0.2">
      <c r="A103" s="82" t="s">
        <v>6</v>
      </c>
      <c r="B103" s="71"/>
      <c r="C103" s="53"/>
      <c r="D103" s="53"/>
      <c r="E103" s="71">
        <f>'[1]2014-15'!$N$100</f>
        <v>441.93900000000002</v>
      </c>
      <c r="F103" s="73">
        <f>+E103/$E$106</f>
        <v>2.1226693763735618E-2</v>
      </c>
      <c r="G103" s="53"/>
      <c r="H103" s="71">
        <f>'[1]2015-16'!$L$100</f>
        <v>430.93900000000002</v>
      </c>
      <c r="I103" s="72">
        <f>+H103/$H$106</f>
        <v>2.3601503349259027E-2</v>
      </c>
      <c r="J103" s="53"/>
      <c r="K103" s="71">
        <f>'[1]2016-17'!$L$100</f>
        <v>421.93900000000002</v>
      </c>
      <c r="L103" s="72">
        <f>+K103/$K$106</f>
        <v>2.5081133146334981E-2</v>
      </c>
      <c r="M103" s="53"/>
      <c r="N103" s="71">
        <f>'[1]2017-18'!$L$100</f>
        <v>421.93900000000002</v>
      </c>
      <c r="O103" s="74">
        <f>+N103/$N$106</f>
        <v>2.6686481608585031E-2</v>
      </c>
      <c r="Q103" s="7">
        <f>'[2]2017-18'!$M$99</f>
        <v>1033.3240000000001</v>
      </c>
      <c r="R103" s="8" t="e">
        <f>+Q103/$Q$119</f>
        <v>#DIV/0!</v>
      </c>
    </row>
    <row r="104" spans="1:18" x14ac:dyDescent="0.2">
      <c r="A104" s="50" t="s">
        <v>65</v>
      </c>
      <c r="B104" s="7"/>
      <c r="E104" s="7">
        <f>'[1]2014-15'!$N$101</f>
        <v>45.984000000000002</v>
      </c>
      <c r="F104" s="11">
        <f>+E104/$E$106</f>
        <v>2.2086493521314451E-3</v>
      </c>
      <c r="H104" s="7">
        <f>'[1]2015-16'!$L$101</f>
        <v>-131.01599999999999</v>
      </c>
      <c r="I104" s="8">
        <f>+H104/$H$106</f>
        <v>-7.1754344879589003E-3</v>
      </c>
      <c r="K104" s="7">
        <f>'[1]2016-17'!$L$101</f>
        <v>-45.015999999999991</v>
      </c>
      <c r="L104" s="8">
        <f>+K104/$K$106</f>
        <v>-2.6758661553338641E-3</v>
      </c>
      <c r="N104" s="7">
        <f>'[1]2017-18'!$L$101</f>
        <v>-45.015999999999991</v>
      </c>
      <c r="O104" s="47">
        <f>+N104/$N$106</f>
        <v>-2.8471382263598848E-3</v>
      </c>
      <c r="Q104" s="7">
        <f>'[2]2017-18'!$M$100</f>
        <v>1452.0920000000001</v>
      </c>
      <c r="R104" s="8" t="e">
        <f>+Q104/$Q$119</f>
        <v>#DIV/0!</v>
      </c>
    </row>
    <row r="105" spans="1:18" x14ac:dyDescent="0.2">
      <c r="A105" s="22"/>
      <c r="B105" s="7"/>
      <c r="E105" s="7"/>
      <c r="H105" s="7"/>
      <c r="K105" s="7"/>
      <c r="N105" s="7"/>
      <c r="O105" s="3"/>
      <c r="Q105" s="7"/>
    </row>
    <row r="106" spans="1:18" s="43" customFormat="1" ht="15.75" x14ac:dyDescent="0.25">
      <c r="A106" s="24" t="s">
        <v>82</v>
      </c>
      <c r="B106" s="30" t="e">
        <f>+#REF!+B66+B27+B8</f>
        <v>#REF!</v>
      </c>
      <c r="C106" s="41" t="e">
        <f>+B106/$B$119</f>
        <v>#REF!</v>
      </c>
      <c r="D106" s="42"/>
      <c r="E106" s="30">
        <f>E8+E28+E66+1</f>
        <v>20819.963999999996</v>
      </c>
      <c r="F106" s="27">
        <f>+E106/$E$106</f>
        <v>1</v>
      </c>
      <c r="G106" s="42"/>
      <c r="H106" s="30">
        <f>H8+H28+H66</f>
        <v>18258.964</v>
      </c>
      <c r="I106" s="27">
        <f>+H106/$H$106</f>
        <v>1</v>
      </c>
      <c r="J106" s="42"/>
      <c r="K106" s="30">
        <f>K8+K28+K66</f>
        <v>16822.963999999996</v>
      </c>
      <c r="L106" s="27">
        <f>+K106/$K$106</f>
        <v>1</v>
      </c>
      <c r="M106" s="42"/>
      <c r="N106" s="30">
        <f>N8+N28+N66</f>
        <v>15810.964</v>
      </c>
      <c r="O106" s="45">
        <f>+N106/$N$106</f>
        <v>1</v>
      </c>
      <c r="P106" s="42"/>
      <c r="Q106" s="30" t="e">
        <f>Q8+Q27+Q66+#REF!</f>
        <v>#REF!</v>
      </c>
      <c r="R106" s="27" t="e">
        <f>+Q106/#REF!</f>
        <v>#REF!</v>
      </c>
    </row>
    <row r="107" spans="1:18" s="34" customFormat="1" x14ac:dyDescent="0.2">
      <c r="A107" s="22"/>
      <c r="B107" s="14"/>
      <c r="C107" s="16"/>
      <c r="D107" s="15"/>
      <c r="E107" s="14"/>
      <c r="F107" s="16"/>
      <c r="G107" s="15"/>
      <c r="H107" s="14"/>
      <c r="I107" s="16"/>
      <c r="J107" s="15"/>
      <c r="K107" s="14"/>
      <c r="L107" s="16"/>
      <c r="M107" s="15"/>
      <c r="N107" s="14"/>
      <c r="O107" s="48"/>
      <c r="P107" s="15"/>
      <c r="Q107" s="14"/>
      <c r="R107" s="16"/>
    </row>
    <row r="108" spans="1:18" s="34" customFormat="1" ht="15.75" x14ac:dyDescent="0.2">
      <c r="A108" s="24" t="s">
        <v>41</v>
      </c>
      <c r="B108" s="18"/>
      <c r="C108" s="19"/>
      <c r="D108" s="18"/>
      <c r="E108" s="19"/>
      <c r="F108" s="19"/>
      <c r="G108" s="18"/>
      <c r="H108" s="19"/>
      <c r="I108" s="19"/>
      <c r="J108" s="18"/>
      <c r="K108" s="19"/>
      <c r="L108" s="19"/>
      <c r="M108" s="18"/>
      <c r="N108" s="19"/>
      <c r="O108" s="49"/>
      <c r="P108" s="18"/>
      <c r="Q108" s="19"/>
      <c r="R108" s="8"/>
    </row>
    <row r="109" spans="1:18" s="34" customFormat="1" x14ac:dyDescent="0.2">
      <c r="A109" s="25" t="s">
        <v>83</v>
      </c>
      <c r="B109" s="14">
        <f>-197+1832</f>
        <v>1635</v>
      </c>
      <c r="C109" s="26" t="e">
        <f>+B109/$B$119</f>
        <v>#REF!</v>
      </c>
      <c r="D109" s="14"/>
      <c r="E109" s="37">
        <f>'[1]2014-15'!$N$106</f>
        <v>193.80799999999954</v>
      </c>
      <c r="F109" s="11">
        <f>+E109/$E$106</f>
        <v>9.3087576904551592E-3</v>
      </c>
      <c r="G109" s="14"/>
      <c r="H109" s="37">
        <f>'[1]2015-16'!$L$106</f>
        <v>-1608.9340000000004</v>
      </c>
      <c r="I109" s="8">
        <f>+H109/$H$106</f>
        <v>-8.8117485745631594E-2</v>
      </c>
      <c r="J109" s="14"/>
      <c r="K109" s="37">
        <f>'[1]2016-17'!$L$106-1</f>
        <v>-2193.8020000000006</v>
      </c>
      <c r="L109" s="8">
        <f>+K109/$K$106</f>
        <v>-0.13040520089087757</v>
      </c>
      <c r="M109" s="14"/>
      <c r="N109" s="37">
        <f>'[1]2017-18'!$L$106-0.5</f>
        <v>-2727.7970000000005</v>
      </c>
      <c r="O109" s="47">
        <f>+N109/$N$106</f>
        <v>-0.17252566004198103</v>
      </c>
      <c r="P109" s="14"/>
      <c r="Q109" s="14">
        <f>'[2]2017-18'!$M$115</f>
        <v>-1995.5319999999995</v>
      </c>
      <c r="R109" s="8" t="e">
        <f t="shared" ref="R109:R114" si="48">+Q109/$Q$119</f>
        <v>#DIV/0!</v>
      </c>
    </row>
    <row r="110" spans="1:18" s="34" customFormat="1" x14ac:dyDescent="0.2">
      <c r="A110" s="25" t="s">
        <v>44</v>
      </c>
      <c r="B110" s="7"/>
      <c r="C110" s="8" t="e">
        <f>+B110/$B$119</f>
        <v>#REF!</v>
      </c>
      <c r="D110" s="7">
        <v>873</v>
      </c>
      <c r="E110" s="37">
        <f>'[1]2014-15'!$N$108</f>
        <v>3008.8180000000002</v>
      </c>
      <c r="F110" s="11">
        <f>+E110/$E$106</f>
        <v>0.14451600396619324</v>
      </c>
      <c r="G110" s="7"/>
      <c r="H110" s="37">
        <f>'[1]2015-16'!$L$108</f>
        <v>4617.6379999999999</v>
      </c>
      <c r="I110" s="8">
        <f>+H110/$H$106</f>
        <v>0.25289704278950326</v>
      </c>
      <c r="J110" s="7"/>
      <c r="K110" s="37">
        <f>'[1]2016-17'!$L$108</f>
        <v>6166.1039999999994</v>
      </c>
      <c r="L110" s="8">
        <f>+K110/$K$106</f>
        <v>0.36652898977849568</v>
      </c>
      <c r="M110" s="7"/>
      <c r="N110" s="37">
        <f>'[1]2017-18'!$L$108</f>
        <v>7254.9289999999992</v>
      </c>
      <c r="O110" s="47">
        <f>+N110/$N$106</f>
        <v>0.45885431147651712</v>
      </c>
      <c r="P110" s="7">
        <v>4132</v>
      </c>
      <c r="Q110" s="7">
        <f>'[2]2017-18'!$M$117</f>
        <v>8240.4580000000005</v>
      </c>
      <c r="R110" s="8" t="e">
        <f t="shared" si="48"/>
        <v>#DIV/0!</v>
      </c>
    </row>
    <row r="111" spans="1:18" s="34" customFormat="1" ht="15" x14ac:dyDescent="0.2">
      <c r="A111" s="23"/>
      <c r="B111" s="7">
        <v>558</v>
      </c>
      <c r="C111" s="8" t="e">
        <f>+B111/$B$119</f>
        <v>#REF!</v>
      </c>
      <c r="D111" s="7">
        <v>1768</v>
      </c>
      <c r="E111" s="36"/>
      <c r="F111" s="8"/>
      <c r="G111" s="7"/>
      <c r="H111" s="36"/>
      <c r="I111" s="8"/>
      <c r="J111" s="7"/>
      <c r="K111" s="36"/>
      <c r="L111" s="8"/>
      <c r="M111" s="7"/>
      <c r="N111" s="36"/>
      <c r="O111" s="47"/>
      <c r="P111" s="7">
        <v>3090</v>
      </c>
      <c r="Q111" s="7">
        <f>'[2]2017-18'!$M$118</f>
        <v>0</v>
      </c>
      <c r="R111" s="8" t="e">
        <f t="shared" si="48"/>
        <v>#DIV/0!</v>
      </c>
    </row>
    <row r="112" spans="1:18" s="34" customFormat="1" ht="15.75" x14ac:dyDescent="0.2">
      <c r="A112" s="24" t="s">
        <v>87</v>
      </c>
      <c r="B112" s="7"/>
      <c r="C112" s="8"/>
      <c r="D112" s="7"/>
      <c r="E112" s="38">
        <f>+SUM(E106:E111)</f>
        <v>24022.589999999997</v>
      </c>
      <c r="F112" s="6">
        <f>+E112/$E$106</f>
        <v>1.1538247616566484</v>
      </c>
      <c r="G112" s="7"/>
      <c r="H112" s="38">
        <f>+SUM(H106:H111)</f>
        <v>21267.667999999998</v>
      </c>
      <c r="I112" s="6">
        <f>+H112/$H$106</f>
        <v>1.1647795570438717</v>
      </c>
      <c r="J112" s="7"/>
      <c r="K112" s="38">
        <f>+SUM(K106:K111)+2</f>
        <v>20797.265999999996</v>
      </c>
      <c r="L112" s="6">
        <f>+K112/$K$106</f>
        <v>1.2362426740020367</v>
      </c>
      <c r="M112" s="7"/>
      <c r="N112" s="38">
        <f>+SUM(N106:N111)+1</f>
        <v>20339.095999999998</v>
      </c>
      <c r="O112" s="46">
        <f>+N112/$N$106</f>
        <v>1.2863918986849883</v>
      </c>
      <c r="P112" s="7"/>
      <c r="Q112" s="7">
        <f>'[2]2017-18'!$M$119</f>
        <v>21754.906000000003</v>
      </c>
      <c r="R112" s="8" t="e">
        <f t="shared" si="48"/>
        <v>#DIV/0!</v>
      </c>
    </row>
    <row r="113" spans="1:18" s="34" customFormat="1" ht="15" x14ac:dyDescent="0.2">
      <c r="A113" s="23"/>
      <c r="B113" s="7"/>
      <c r="C113" s="8"/>
      <c r="D113" s="7"/>
      <c r="E113" s="36"/>
      <c r="F113" s="8"/>
      <c r="G113" s="7"/>
      <c r="H113" s="36"/>
      <c r="I113" s="8"/>
      <c r="J113" s="7"/>
      <c r="K113" s="36"/>
      <c r="L113" s="8"/>
      <c r="M113" s="7"/>
      <c r="N113" s="36"/>
      <c r="O113" s="47"/>
      <c r="P113" s="7"/>
      <c r="Q113" s="7">
        <f>'[2]2017-18'!$M$120</f>
        <v>0</v>
      </c>
      <c r="R113" s="8" t="e">
        <f t="shared" si="48"/>
        <v>#DIV/0!</v>
      </c>
    </row>
    <row r="114" spans="1:18" s="34" customFormat="1" x14ac:dyDescent="0.2">
      <c r="A114" s="22" t="s">
        <v>47</v>
      </c>
      <c r="B114" s="7">
        <v>-406</v>
      </c>
      <c r="C114" s="8" t="e">
        <f>+B114/$B$119</f>
        <v>#REF!</v>
      </c>
      <c r="D114" s="7">
        <v>-246</v>
      </c>
      <c r="E114" s="36"/>
      <c r="F114" s="8"/>
      <c r="G114" s="7"/>
      <c r="H114" s="36"/>
      <c r="I114" s="8"/>
      <c r="J114" s="7"/>
      <c r="K114" s="36"/>
      <c r="L114" s="8"/>
      <c r="M114" s="7"/>
      <c r="N114" s="36"/>
      <c r="O114" s="47"/>
      <c r="P114" s="7">
        <v>-903</v>
      </c>
      <c r="Q114" s="7">
        <f>'[2]2017-18'!$M$121</f>
        <v>0</v>
      </c>
      <c r="R114" s="8" t="e">
        <f t="shared" si="48"/>
        <v>#DIV/0!</v>
      </c>
    </row>
    <row r="115" spans="1:18" s="34" customFormat="1" ht="25.5" x14ac:dyDescent="0.2">
      <c r="A115" s="25" t="s">
        <v>48</v>
      </c>
      <c r="B115" s="7"/>
      <c r="C115" s="7"/>
      <c r="D115" s="7"/>
      <c r="E115" s="7">
        <v>0</v>
      </c>
      <c r="F115" s="11">
        <f>+E115/$E$106</f>
        <v>0</v>
      </c>
      <c r="G115" s="7"/>
      <c r="H115" s="7">
        <v>0</v>
      </c>
      <c r="I115" s="8">
        <f>+H115/$H$106</f>
        <v>0</v>
      </c>
      <c r="J115" s="7"/>
      <c r="K115" s="7">
        <v>0</v>
      </c>
      <c r="L115" s="8">
        <f>+K115/$K$106</f>
        <v>0</v>
      </c>
      <c r="M115" s="7"/>
      <c r="N115" s="7">
        <v>0</v>
      </c>
      <c r="O115" s="47">
        <f>+N115/$N$106</f>
        <v>0</v>
      </c>
      <c r="P115" s="7"/>
      <c r="Q115" s="7"/>
      <c r="R115" s="7"/>
    </row>
    <row r="116" spans="1:18" s="34" customFormat="1" ht="15" x14ac:dyDescent="0.2">
      <c r="A116" s="23"/>
      <c r="B116" s="7"/>
      <c r="C116" s="7"/>
      <c r="D116" s="7"/>
      <c r="E116" s="36"/>
      <c r="F116" s="11"/>
      <c r="G116" s="7"/>
      <c r="H116" s="36"/>
      <c r="I116" s="8"/>
      <c r="J116" s="7"/>
      <c r="K116" s="36"/>
      <c r="L116" s="8"/>
      <c r="M116" s="7"/>
      <c r="N116" s="36"/>
      <c r="O116" s="47"/>
      <c r="P116" s="7"/>
      <c r="Q116" s="7"/>
      <c r="R116" s="8"/>
    </row>
    <row r="117" spans="1:18" s="34" customFormat="1" ht="15.75" x14ac:dyDescent="0.2">
      <c r="A117" s="24" t="s">
        <v>42</v>
      </c>
      <c r="B117" s="18"/>
      <c r="C117" s="19"/>
      <c r="D117" s="18"/>
      <c r="E117" s="38">
        <f>+SUM(E112,E115)</f>
        <v>24022.589999999997</v>
      </c>
      <c r="F117" s="6">
        <f>+E117/$E$106</f>
        <v>1.1538247616566484</v>
      </c>
      <c r="G117" s="7"/>
      <c r="H117" s="38">
        <f>+SUM(H112,H115)</f>
        <v>21267.667999999998</v>
      </c>
      <c r="I117" s="6">
        <f>+H117/$H$106</f>
        <v>1.1647795570438717</v>
      </c>
      <c r="J117" s="7"/>
      <c r="K117" s="38">
        <f>+SUM(K112,K115)</f>
        <v>20797.265999999996</v>
      </c>
      <c r="L117" s="6">
        <f>+K117/$K$106</f>
        <v>1.2362426740020367</v>
      </c>
      <c r="M117" s="7"/>
      <c r="N117" s="38">
        <f>+SUM(N112,N115)</f>
        <v>20339.095999999998</v>
      </c>
      <c r="O117" s="46">
        <f>+N117/$N$106</f>
        <v>1.2863918986849883</v>
      </c>
      <c r="P117" s="7"/>
      <c r="Q117" s="7"/>
      <c r="R117" s="8"/>
    </row>
    <row r="118" spans="1:18" s="34" customFormat="1" ht="15" customHeight="1" x14ac:dyDescent="0.2">
      <c r="A118" s="23"/>
      <c r="B118" s="18"/>
      <c r="C118" s="19"/>
      <c r="D118" s="18"/>
      <c r="E118" s="36"/>
      <c r="F118" s="8"/>
      <c r="G118" s="18"/>
      <c r="H118" s="36"/>
      <c r="I118" s="8"/>
      <c r="J118" s="18"/>
      <c r="K118" s="36"/>
      <c r="L118" s="8"/>
      <c r="M118" s="18"/>
      <c r="N118" s="36"/>
      <c r="O118" s="47"/>
      <c r="P118" s="18"/>
      <c r="Q118" s="7">
        <f>'[2]2017-18'!$M$126</f>
        <v>0</v>
      </c>
      <c r="R118" s="8"/>
    </row>
    <row r="119" spans="1:18" s="34" customFormat="1" ht="15.75" x14ac:dyDescent="0.25">
      <c r="A119" s="23"/>
      <c r="B119" s="21" t="e">
        <f>+SUM(B106:B115)</f>
        <v>#REF!</v>
      </c>
      <c r="C119" s="27" t="e">
        <f>+B119/$B$119</f>
        <v>#REF!</v>
      </c>
      <c r="D119" s="21">
        <v>24607.612697000004</v>
      </c>
      <c r="E119" s="36"/>
      <c r="F119" s="27"/>
      <c r="G119" s="21"/>
      <c r="H119" s="36"/>
      <c r="I119" s="27"/>
      <c r="J119" s="21"/>
      <c r="K119" s="36"/>
      <c r="L119" s="27"/>
      <c r="M119" s="21"/>
      <c r="N119" s="36"/>
      <c r="O119" s="45"/>
      <c r="P119" s="21"/>
      <c r="Q119" s="21">
        <f>SUM(Q118)</f>
        <v>0</v>
      </c>
      <c r="R119" s="27"/>
    </row>
    <row r="120" spans="1:18" s="34" customFormat="1" ht="15.75" x14ac:dyDescent="0.2">
      <c r="A120" s="24" t="s">
        <v>43</v>
      </c>
      <c r="B120" s="18"/>
      <c r="C120" s="17"/>
      <c r="D120" s="18"/>
      <c r="E120" s="38">
        <f>+SUM(E121:E125)</f>
        <v>-24022.873</v>
      </c>
      <c r="F120" s="6">
        <f t="shared" ref="F120:F125" si="49">+E120/$E$106</f>
        <v>-1.1538383543794795</v>
      </c>
      <c r="G120" s="18"/>
      <c r="H120" s="38">
        <f>+SUM(H121:H125)</f>
        <v>-21267.951000000001</v>
      </c>
      <c r="I120" s="6">
        <f t="shared" ref="I120:I125" si="50">+H120/$H$106</f>
        <v>-1.1647950562803016</v>
      </c>
      <c r="J120" s="18"/>
      <c r="K120" s="38">
        <f>+SUM(K121:K125)</f>
        <v>-20796.548999999999</v>
      </c>
      <c r="L120" s="6">
        <f t="shared" ref="L120:L125" si="51">+K120/$K$106</f>
        <v>-1.2362000536885178</v>
      </c>
      <c r="M120" s="18"/>
      <c r="N120" s="38">
        <f>+SUM(N121:N125)</f>
        <v>-20338.879000000001</v>
      </c>
      <c r="O120" s="46">
        <f t="shared" ref="O120:O125" si="52">+N120/$N$106</f>
        <v>-1.2863781740316405</v>
      </c>
      <c r="P120" s="18"/>
      <c r="Q120" s="19"/>
    </row>
    <row r="121" spans="1:18" s="15" customFormat="1" ht="15.75" x14ac:dyDescent="0.2">
      <c r="A121" s="25" t="s">
        <v>103</v>
      </c>
      <c r="B121" s="20"/>
      <c r="C121" s="29"/>
      <c r="D121" s="20"/>
      <c r="E121" s="37">
        <f>'[1]2014-15'!$N$119</f>
        <v>-6339</v>
      </c>
      <c r="F121" s="11">
        <f t="shared" si="49"/>
        <v>-0.30446738524619932</v>
      </c>
      <c r="G121" s="18"/>
      <c r="H121" s="37">
        <f>'[1]2015-16'!$L$119</f>
        <v>-4433</v>
      </c>
      <c r="I121" s="8">
        <f t="shared" si="50"/>
        <v>-0.24278485898761837</v>
      </c>
      <c r="J121" s="20"/>
      <c r="K121" s="37">
        <f>'[1]2016-17'!$L$119</f>
        <v>-3682</v>
      </c>
      <c r="L121" s="8">
        <f t="shared" si="51"/>
        <v>-0.21886749564464389</v>
      </c>
      <c r="M121" s="20"/>
      <c r="N121" s="37">
        <f>'[1]2017-18'!$L$119</f>
        <v>-2940</v>
      </c>
      <c r="O121" s="47">
        <f t="shared" si="52"/>
        <v>-0.18594691632970639</v>
      </c>
      <c r="P121" s="20"/>
      <c r="Q121" s="30" t="e">
        <f>SUM(#REF!,Q119)</f>
        <v>#REF!</v>
      </c>
    </row>
    <row r="122" spans="1:18" s="34" customFormat="1" x14ac:dyDescent="0.2">
      <c r="A122" s="25" t="s">
        <v>104</v>
      </c>
      <c r="B122" s="7"/>
      <c r="C122" s="7"/>
      <c r="D122" s="7"/>
      <c r="E122" s="37">
        <f>'[1]2014-15'!$N$120</f>
        <v>-6114.2359999999999</v>
      </c>
      <c r="F122" s="11">
        <f t="shared" si="49"/>
        <v>-0.29367178540750605</v>
      </c>
      <c r="G122" s="10"/>
      <c r="H122" s="37">
        <f>'[1]2015-16'!$L$120</f>
        <v>-5299.277</v>
      </c>
      <c r="I122" s="8">
        <f t="shared" si="50"/>
        <v>-0.29022878844604766</v>
      </c>
      <c r="J122" s="7"/>
      <c r="K122" s="37">
        <f>'[1]2016-17'!$L$120</f>
        <v>-5405.2640000000001</v>
      </c>
      <c r="L122" s="8">
        <f t="shared" si="51"/>
        <v>-0.32130271455137166</v>
      </c>
      <c r="M122" s="7"/>
      <c r="N122" s="37">
        <f>'[1]2017-18'!$L$120</f>
        <v>-5513.37</v>
      </c>
      <c r="O122" s="47">
        <f t="shared" si="52"/>
        <v>-0.34870549322609296</v>
      </c>
      <c r="P122" s="7"/>
      <c r="Q122" s="7"/>
      <c r="R122" s="7"/>
    </row>
    <row r="123" spans="1:18" s="34" customFormat="1" ht="15.75" x14ac:dyDescent="0.2">
      <c r="A123" s="51" t="s">
        <v>105</v>
      </c>
      <c r="B123" s="5"/>
      <c r="C123" s="17"/>
      <c r="D123" s="20"/>
      <c r="E123" s="37">
        <f>'[1]2014-15'!$N$121</f>
        <v>-11518.808999999999</v>
      </c>
      <c r="F123" s="11">
        <f t="shared" si="49"/>
        <v>-0.55325787306836849</v>
      </c>
      <c r="G123" s="18"/>
      <c r="H123" s="37">
        <f>'[1]2015-16'!$L$121</f>
        <v>-11689.846</v>
      </c>
      <c r="I123" s="8">
        <f t="shared" si="50"/>
        <v>-0.64022504234084687</v>
      </c>
      <c r="J123" s="20"/>
      <c r="K123" s="37">
        <f>'[1]2016-17'!$L$121</f>
        <v>-11863.457</v>
      </c>
      <c r="L123" s="8">
        <f t="shared" si="51"/>
        <v>-0.70519422142257471</v>
      </c>
      <c r="M123" s="20"/>
      <c r="N123" s="37">
        <f>'[1]2017-18'!$L$121</f>
        <v>-12039.681</v>
      </c>
      <c r="O123" s="47">
        <f t="shared" si="52"/>
        <v>-0.76147671957257002</v>
      </c>
      <c r="P123" s="20"/>
      <c r="Q123" s="5"/>
    </row>
    <row r="124" spans="1:18" s="34" customFormat="1" ht="15.75" x14ac:dyDescent="0.25">
      <c r="A124" s="51" t="s">
        <v>106</v>
      </c>
      <c r="B124" s="21">
        <v>29142</v>
      </c>
      <c r="C124" s="27">
        <f>+B124/B124</f>
        <v>1</v>
      </c>
      <c r="D124" s="21">
        <v>25118.940623778028</v>
      </c>
      <c r="E124" s="36">
        <f>'[1]2014-15'!$N$122</f>
        <v>154.172</v>
      </c>
      <c r="F124" s="11">
        <f t="shared" si="49"/>
        <v>7.4050080009744508E-3</v>
      </c>
      <c r="G124" s="40"/>
      <c r="H124" s="36">
        <f>'[1]2015-16'!$L$122</f>
        <v>154.172</v>
      </c>
      <c r="I124" s="8">
        <f t="shared" si="50"/>
        <v>8.4436334942113913E-3</v>
      </c>
      <c r="J124" s="21"/>
      <c r="K124" s="36">
        <f>'[1]2016-17'!$L$122</f>
        <v>154.172</v>
      </c>
      <c r="L124" s="8">
        <f t="shared" si="51"/>
        <v>9.1643779300722532E-3</v>
      </c>
      <c r="M124" s="21"/>
      <c r="N124" s="36">
        <f>'[1]2017-18'!$L$122</f>
        <v>154.172</v>
      </c>
      <c r="O124" s="47">
        <f t="shared" si="52"/>
        <v>9.75095509672908E-3</v>
      </c>
      <c r="P124" s="8">
        <f>+O124/$N$106</f>
        <v>6.1672109915177088E-7</v>
      </c>
      <c r="Q124" s="21" t="e">
        <f>SUM(Q121,#REF!)</f>
        <v>#REF!</v>
      </c>
      <c r="R124" s="27"/>
    </row>
    <row r="125" spans="1:18" s="34" customFormat="1" ht="15.75" x14ac:dyDescent="0.25">
      <c r="A125" s="51" t="s">
        <v>108</v>
      </c>
      <c r="B125" s="21"/>
      <c r="C125" s="27"/>
      <c r="D125" s="21"/>
      <c r="E125" s="36">
        <f>'[1]2014-15'!$N$123</f>
        <v>-205</v>
      </c>
      <c r="F125" s="11">
        <f t="shared" si="49"/>
        <v>-9.8463186583800065E-3</v>
      </c>
      <c r="G125" s="40"/>
      <c r="H125" s="36">
        <f>'[1]2015-16'!$L$123</f>
        <v>0</v>
      </c>
      <c r="I125" s="8">
        <f t="shared" si="50"/>
        <v>0</v>
      </c>
      <c r="J125" s="21"/>
      <c r="K125" s="36">
        <f>'[1]2016-17'!$L$123</f>
        <v>0</v>
      </c>
      <c r="L125" s="8">
        <f t="shared" si="51"/>
        <v>0</v>
      </c>
      <c r="M125" s="21"/>
      <c r="N125" s="36">
        <f>'[1]2017-18'!$L$123</f>
        <v>0</v>
      </c>
      <c r="O125" s="47">
        <f t="shared" si="52"/>
        <v>0</v>
      </c>
      <c r="P125" s="21"/>
      <c r="Q125" s="21"/>
      <c r="R125" s="27"/>
    </row>
    <row r="126" spans="1:18" s="34" customFormat="1" ht="15.75" x14ac:dyDescent="0.25">
      <c r="A126" s="51"/>
      <c r="B126" s="21"/>
      <c r="C126" s="27"/>
      <c r="D126" s="21"/>
      <c r="E126" s="36"/>
      <c r="F126" s="39"/>
      <c r="G126" s="40"/>
      <c r="H126" s="36"/>
      <c r="I126" s="27"/>
      <c r="J126" s="21"/>
      <c r="K126" s="36"/>
      <c r="L126" s="27"/>
      <c r="M126" s="21"/>
      <c r="N126" s="36"/>
      <c r="O126" s="45"/>
      <c r="P126" s="21"/>
      <c r="Q126" s="21"/>
      <c r="R126" s="27"/>
    </row>
    <row r="127" spans="1:18" x14ac:dyDescent="0.2">
      <c r="A127" s="25" t="s">
        <v>46</v>
      </c>
      <c r="E127" s="36">
        <f>+SUM(E120,E117)</f>
        <v>-0.28300000000308501</v>
      </c>
      <c r="F127" s="11">
        <f>+E127/$E$106</f>
        <v>-1.3592722830984966E-5</v>
      </c>
      <c r="G127" s="9"/>
      <c r="H127" s="36">
        <f>+SUM(H120,H117)</f>
        <v>-0.28300000000308501</v>
      </c>
      <c r="I127" s="8">
        <f>+H127/$H$106</f>
        <v>-1.5499236430012404E-5</v>
      </c>
      <c r="K127" s="36">
        <f>+SUM(K120,K117)-1</f>
        <v>-0.28300000000308501</v>
      </c>
      <c r="L127" s="8">
        <f>+K127/$K$106</f>
        <v>-1.682224369041538E-5</v>
      </c>
      <c r="N127" s="36">
        <f>+SUM(N120,N117)</f>
        <v>0.21699999999691499</v>
      </c>
      <c r="O127" s="47">
        <f>+N127/$N$106</f>
        <v>1.3724653347949878E-5</v>
      </c>
    </row>
    <row r="128" spans="1:18" x14ac:dyDescent="0.2">
      <c r="A128" s="35"/>
      <c r="B128" s="13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28"/>
    </row>
  </sheetData>
  <mergeCells count="13">
    <mergeCell ref="Q4:R4"/>
    <mergeCell ref="Q5:R5"/>
    <mergeCell ref="A2:O2"/>
    <mergeCell ref="B4:C4"/>
    <mergeCell ref="B5:C5"/>
    <mergeCell ref="E4:F4"/>
    <mergeCell ref="E5:F5"/>
    <mergeCell ref="N4:O4"/>
    <mergeCell ref="N5:O5"/>
    <mergeCell ref="H4:I4"/>
    <mergeCell ref="H5:I5"/>
    <mergeCell ref="K4:L4"/>
    <mergeCell ref="K5:L5"/>
  </mergeCells>
  <phoneticPr fontId="4" type="noConversion"/>
  <hyperlinks>
    <hyperlink ref="Q91" r:id="rId1" display=" S22 City Leis Budgets 12-13 Appendix A - 1st Review"/>
    <hyperlink ref="Q17" r:id="rId2" display="CA S14 Budgets 12-13 Appendix A - 1st Review"/>
    <hyperlink ref="Q29" r:id="rId3" display="S32 Fin Budgets 12-13 Appendix A - 1st Review"/>
    <hyperlink ref="Q23" r:id="rId4" display=" S13 CHD Budgets 12-13 Appendix A - 1st Review"/>
    <hyperlink ref="Q10" r:id="rId5" display="CD S11 Budgets 12-13 Appendix - 1st Review"/>
    <hyperlink ref="Q101" r:id="rId6" display=" S13 CHD Budgets 12-13 Appendix A - 1st Review"/>
    <hyperlink ref="Q44" r:id="rId7" display="S21 Cust Serv Budgets 12-13 Appendix A - 1st Review"/>
    <hyperlink ref="Q51" r:id="rId8" display="S33 PE Budgets 12-13 Appendix A - 1st Review"/>
    <hyperlink ref="Q58" r:id="rId9" display="S34 L&amp;G Budgets 12-13 Appendix A - 1st Review"/>
  </hyperlinks>
  <pageMargins left="0.74803149606299213" right="0.74803149606299213" top="0.6692913385826772" bottom="0.51181102362204722" header="0.39370078740157483" footer="0.51181102362204722"/>
  <pageSetup paperSize="9" scale="62" fitToHeight="2" orientation="portrait" r:id="rId10"/>
  <headerFooter alignWithMargins="0">
    <oddHeader>&amp;R&amp;16Appendix 1</oddHeader>
    <oddFooter>&amp;C&amp;P</oddFooter>
  </headerFooter>
  <rowBreaks count="1" manualBreakCount="1">
    <brk id="90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GF Rev Budget 2014-18</vt:lpstr>
      <vt:lpstr>Sheet1</vt:lpstr>
      <vt:lpstr>Sheet2</vt:lpstr>
      <vt:lpstr>'GF Rev Budget 2014-18'!Print_Area</vt:lpstr>
      <vt:lpstr>'GF Rev Budget 2014-18'!Print_Titles</vt:lpstr>
    </vt:vector>
  </TitlesOfParts>
  <Company>OCC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Westmoreland</dc:creator>
  <cp:lastModifiedBy>Metcalfe, Mathew - Oxford City Council</cp:lastModifiedBy>
  <cp:lastPrinted>2014-02-04T14:07:24Z</cp:lastPrinted>
  <dcterms:created xsi:type="dcterms:W3CDTF">2010-11-03T08:56:44Z</dcterms:created>
  <dcterms:modified xsi:type="dcterms:W3CDTF">2014-02-09T11:22:39Z</dcterms:modified>
</cp:coreProperties>
</file>